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C:\YandexDisk\Трейдинг\!Америка\!!Для группы\"/>
    </mc:Choice>
  </mc:AlternateContent>
  <xr:revisionPtr revIDLastSave="0" documentId="13_ncr:1_{203DC690-9C52-4A46-8564-87C4325DA122}" xr6:coauthVersionLast="45" xr6:coauthVersionMax="45" xr10:uidLastSave="{00000000-0000-0000-0000-000000000000}"/>
  <bookViews>
    <workbookView xWindow="-120" yWindow="-120" windowWidth="29040" windowHeight="15990" xr2:uid="{00000000-000D-0000-FFFF-FFFF00000000}"/>
  </bookViews>
  <sheets>
    <sheet name="Торговля" sheetId="1" r:id="rId1"/>
    <sheet name="Статистика" sheetId="2" r:id="rId2"/>
    <sheet name="По_дням" sheetId="4" r:id="rId3"/>
    <sheet name="По_Дням_недели_Часам" sheetId="5" r:id="rId4"/>
    <sheet name="Стратегии" sheetId="29" r:id="rId5"/>
    <sheet name="Баланс по дням" sheetId="28" r:id="rId6"/>
    <sheet name="Баланс по сделкам" sheetId="27" r:id="rId7"/>
  </sheets>
  <definedNames>
    <definedName name="StrategyCount">Торговля!$AA$6:$AA$777</definedName>
    <definedName name="StrategyList">Торговля!$AA$6:$AB$777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23" i="2" l="1"/>
  <c r="H22" i="2"/>
  <c r="W8" i="1" l="1"/>
  <c r="W145" i="1"/>
  <c r="W146" i="1"/>
  <c r="W147" i="1"/>
  <c r="W148" i="1"/>
  <c r="W149" i="1"/>
  <c r="W150" i="1"/>
  <c r="W151" i="1"/>
  <c r="W152" i="1"/>
  <c r="W153" i="1"/>
  <c r="W154" i="1"/>
  <c r="W155" i="1"/>
  <c r="W156" i="1"/>
  <c r="W157" i="1"/>
  <c r="W158" i="1"/>
  <c r="W159" i="1"/>
  <c r="W160" i="1"/>
  <c r="W161" i="1"/>
  <c r="W162" i="1"/>
  <c r="W163" i="1"/>
  <c r="W164" i="1"/>
  <c r="W165" i="1"/>
  <c r="W166" i="1"/>
  <c r="W167" i="1"/>
  <c r="W168" i="1"/>
  <c r="W169" i="1"/>
  <c r="W170" i="1"/>
  <c r="W171" i="1"/>
  <c r="W172" i="1"/>
  <c r="W173" i="1"/>
  <c r="W174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0" i="1"/>
  <c r="W221" i="1"/>
  <c r="W222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235" i="1"/>
  <c r="W236" i="1"/>
  <c r="W237" i="1"/>
  <c r="W238" i="1"/>
  <c r="W239" i="1"/>
  <c r="W240" i="1"/>
  <c r="W241" i="1"/>
  <c r="W242" i="1"/>
  <c r="W243" i="1"/>
  <c r="W244" i="1"/>
  <c r="W245" i="1"/>
  <c r="W246" i="1"/>
  <c r="W247" i="1"/>
  <c r="W248" i="1"/>
  <c r="W249" i="1"/>
  <c r="W250" i="1"/>
  <c r="W251" i="1"/>
  <c r="W252" i="1"/>
  <c r="W253" i="1"/>
  <c r="W254" i="1"/>
  <c r="W255" i="1"/>
  <c r="W256" i="1"/>
  <c r="W257" i="1"/>
  <c r="W258" i="1"/>
  <c r="W259" i="1"/>
  <c r="W260" i="1"/>
  <c r="W261" i="1"/>
  <c r="W262" i="1"/>
  <c r="W263" i="1"/>
  <c r="W264" i="1"/>
  <c r="W265" i="1"/>
  <c r="W266" i="1"/>
  <c r="W267" i="1"/>
  <c r="W268" i="1"/>
  <c r="W269" i="1"/>
  <c r="W270" i="1"/>
  <c r="W271" i="1"/>
  <c r="W272" i="1"/>
  <c r="W273" i="1"/>
  <c r="W274" i="1"/>
  <c r="W275" i="1"/>
  <c r="W276" i="1"/>
  <c r="W277" i="1"/>
  <c r="W278" i="1"/>
  <c r="W279" i="1"/>
  <c r="W280" i="1"/>
  <c r="W281" i="1"/>
  <c r="W282" i="1"/>
  <c r="W283" i="1"/>
  <c r="W284" i="1"/>
  <c r="W285" i="1"/>
  <c r="W286" i="1"/>
  <c r="W287" i="1"/>
  <c r="W288" i="1"/>
  <c r="W289" i="1"/>
  <c r="W290" i="1"/>
  <c r="W291" i="1"/>
  <c r="W292" i="1"/>
  <c r="W293" i="1"/>
  <c r="W294" i="1"/>
  <c r="W295" i="1"/>
  <c r="W296" i="1"/>
  <c r="W297" i="1"/>
  <c r="W298" i="1"/>
  <c r="W299" i="1"/>
  <c r="W300" i="1"/>
  <c r="W301" i="1"/>
  <c r="W302" i="1"/>
  <c r="W303" i="1"/>
  <c r="W304" i="1"/>
  <c r="W305" i="1"/>
  <c r="W306" i="1"/>
  <c r="W307" i="1"/>
  <c r="W308" i="1"/>
  <c r="W309" i="1"/>
  <c r="W310" i="1"/>
  <c r="W311" i="1"/>
  <c r="W312" i="1"/>
  <c r="W313" i="1"/>
  <c r="W314" i="1"/>
  <c r="W315" i="1"/>
  <c r="W316" i="1"/>
  <c r="W317" i="1"/>
  <c r="W318" i="1"/>
  <c r="W319" i="1"/>
  <c r="W320" i="1"/>
  <c r="W321" i="1"/>
  <c r="W322" i="1"/>
  <c r="W323" i="1"/>
  <c r="W324" i="1"/>
  <c r="W325" i="1"/>
  <c r="W326" i="1"/>
  <c r="W327" i="1"/>
  <c r="W328" i="1"/>
  <c r="W329" i="1"/>
  <c r="W330" i="1"/>
  <c r="W331" i="1"/>
  <c r="W332" i="1"/>
  <c r="W333" i="1"/>
  <c r="W334" i="1"/>
  <c r="W335" i="1"/>
  <c r="W336" i="1"/>
  <c r="W337" i="1"/>
  <c r="W338" i="1"/>
  <c r="W339" i="1"/>
  <c r="W340" i="1"/>
  <c r="W341" i="1"/>
  <c r="W342" i="1"/>
  <c r="W343" i="1"/>
  <c r="W344" i="1"/>
  <c r="W345" i="1"/>
  <c r="W346" i="1"/>
  <c r="W347" i="1"/>
  <c r="W348" i="1"/>
  <c r="W349" i="1"/>
  <c r="W350" i="1"/>
  <c r="W351" i="1"/>
  <c r="W352" i="1"/>
  <c r="W353" i="1"/>
  <c r="W354" i="1"/>
  <c r="W355" i="1"/>
  <c r="W356" i="1"/>
  <c r="W357" i="1"/>
  <c r="W358" i="1"/>
  <c r="W359" i="1"/>
  <c r="W360" i="1"/>
  <c r="W361" i="1"/>
  <c r="W362" i="1"/>
  <c r="W363" i="1"/>
  <c r="W364" i="1"/>
  <c r="W365" i="1"/>
  <c r="W366" i="1"/>
  <c r="W367" i="1"/>
  <c r="W368" i="1"/>
  <c r="W369" i="1"/>
  <c r="W370" i="1"/>
  <c r="W371" i="1"/>
  <c r="W372" i="1"/>
  <c r="W373" i="1"/>
  <c r="W374" i="1"/>
  <c r="W375" i="1"/>
  <c r="W376" i="1"/>
  <c r="W377" i="1"/>
  <c r="W378" i="1"/>
  <c r="W379" i="1"/>
  <c r="W380" i="1"/>
  <c r="W381" i="1"/>
  <c r="W382" i="1"/>
  <c r="W383" i="1"/>
  <c r="W384" i="1"/>
  <c r="W385" i="1"/>
  <c r="W386" i="1"/>
  <c r="W387" i="1"/>
  <c r="W388" i="1"/>
  <c r="W389" i="1"/>
  <c r="W390" i="1"/>
  <c r="W391" i="1"/>
  <c r="W392" i="1"/>
  <c r="W393" i="1"/>
  <c r="W394" i="1"/>
  <c r="W395" i="1"/>
  <c r="W396" i="1"/>
  <c r="W397" i="1"/>
  <c r="W398" i="1"/>
  <c r="W399" i="1"/>
  <c r="W400" i="1"/>
  <c r="W401" i="1"/>
  <c r="W402" i="1"/>
  <c r="W403" i="1"/>
  <c r="W404" i="1"/>
  <c r="W405" i="1"/>
  <c r="W406" i="1"/>
  <c r="W407" i="1"/>
  <c r="W408" i="1"/>
  <c r="W409" i="1"/>
  <c r="W410" i="1"/>
  <c r="W411" i="1"/>
  <c r="W412" i="1"/>
  <c r="W413" i="1"/>
  <c r="W414" i="1"/>
  <c r="W415" i="1"/>
  <c r="W416" i="1"/>
  <c r="W417" i="1"/>
  <c r="W418" i="1"/>
  <c r="W419" i="1"/>
  <c r="W420" i="1"/>
  <c r="W421" i="1"/>
  <c r="W422" i="1"/>
  <c r="W423" i="1"/>
  <c r="W424" i="1"/>
  <c r="W425" i="1"/>
  <c r="W426" i="1"/>
  <c r="W427" i="1"/>
  <c r="W428" i="1"/>
  <c r="W429" i="1"/>
  <c r="W430" i="1"/>
  <c r="W431" i="1"/>
  <c r="W432" i="1"/>
  <c r="W433" i="1"/>
  <c r="W434" i="1"/>
  <c r="W435" i="1"/>
  <c r="W436" i="1"/>
  <c r="W437" i="1"/>
  <c r="W438" i="1"/>
  <c r="W439" i="1"/>
  <c r="W440" i="1"/>
  <c r="W441" i="1"/>
  <c r="W442" i="1"/>
  <c r="W443" i="1"/>
  <c r="W444" i="1"/>
  <c r="W445" i="1"/>
  <c r="W446" i="1"/>
  <c r="W447" i="1"/>
  <c r="W448" i="1"/>
  <c r="W449" i="1"/>
  <c r="W450" i="1"/>
  <c r="W451" i="1"/>
  <c r="W452" i="1"/>
  <c r="W453" i="1"/>
  <c r="W454" i="1"/>
  <c r="W455" i="1"/>
  <c r="W456" i="1"/>
  <c r="W457" i="1"/>
  <c r="W458" i="1"/>
  <c r="W459" i="1"/>
  <c r="W460" i="1"/>
  <c r="W461" i="1"/>
  <c r="W462" i="1"/>
  <c r="W463" i="1"/>
  <c r="W464" i="1"/>
  <c r="W465" i="1"/>
  <c r="W466" i="1"/>
  <c r="W467" i="1"/>
  <c r="W468" i="1"/>
  <c r="W469" i="1"/>
  <c r="W470" i="1"/>
  <c r="W471" i="1"/>
  <c r="W472" i="1"/>
  <c r="W473" i="1"/>
  <c r="W474" i="1"/>
  <c r="W475" i="1"/>
  <c r="W476" i="1"/>
  <c r="W477" i="1"/>
  <c r="W478" i="1"/>
  <c r="W479" i="1"/>
  <c r="W480" i="1"/>
  <c r="W481" i="1"/>
  <c r="W482" i="1"/>
  <c r="W483" i="1"/>
  <c r="W484" i="1"/>
  <c r="W485" i="1"/>
  <c r="W486" i="1"/>
  <c r="W487" i="1"/>
  <c r="W488" i="1"/>
  <c r="W489" i="1"/>
  <c r="W490" i="1"/>
  <c r="W491" i="1"/>
  <c r="W492" i="1"/>
  <c r="W493" i="1"/>
  <c r="W494" i="1"/>
  <c r="W495" i="1"/>
  <c r="W496" i="1"/>
  <c r="W497" i="1"/>
  <c r="W498" i="1"/>
  <c r="W499" i="1"/>
  <c r="W500" i="1"/>
  <c r="W501" i="1"/>
  <c r="W502" i="1"/>
  <c r="W503" i="1"/>
  <c r="W504" i="1"/>
  <c r="W505" i="1"/>
  <c r="W506" i="1"/>
  <c r="W507" i="1"/>
  <c r="W508" i="1"/>
  <c r="W509" i="1"/>
  <c r="W510" i="1"/>
  <c r="W511" i="1"/>
  <c r="W512" i="1"/>
  <c r="W513" i="1"/>
  <c r="W514" i="1"/>
  <c r="W515" i="1"/>
  <c r="W516" i="1"/>
  <c r="W517" i="1"/>
  <c r="W518" i="1"/>
  <c r="W519" i="1"/>
  <c r="W520" i="1"/>
  <c r="W521" i="1"/>
  <c r="W522" i="1"/>
  <c r="W523" i="1"/>
  <c r="W524" i="1"/>
  <c r="W525" i="1"/>
  <c r="W526" i="1"/>
  <c r="W527" i="1"/>
  <c r="W528" i="1"/>
  <c r="W529" i="1"/>
  <c r="W530" i="1"/>
  <c r="W531" i="1"/>
  <c r="W532" i="1"/>
  <c r="W533" i="1"/>
  <c r="W534" i="1"/>
  <c r="W535" i="1"/>
  <c r="W536" i="1"/>
  <c r="W537" i="1"/>
  <c r="W538" i="1"/>
  <c r="W539" i="1"/>
  <c r="W540" i="1"/>
  <c r="W541" i="1"/>
  <c r="W542" i="1"/>
  <c r="W543" i="1"/>
  <c r="W544" i="1"/>
  <c r="W545" i="1"/>
  <c r="W546" i="1"/>
  <c r="W547" i="1"/>
  <c r="W548" i="1"/>
  <c r="W549" i="1"/>
  <c r="W550" i="1"/>
  <c r="W551" i="1"/>
  <c r="W552" i="1"/>
  <c r="W553" i="1"/>
  <c r="W554" i="1"/>
  <c r="W555" i="1"/>
  <c r="W556" i="1"/>
  <c r="W557" i="1"/>
  <c r="W558" i="1"/>
  <c r="W559" i="1"/>
  <c r="W560" i="1"/>
  <c r="W561" i="1"/>
  <c r="W562" i="1"/>
  <c r="W563" i="1"/>
  <c r="W564" i="1"/>
  <c r="W565" i="1"/>
  <c r="W566" i="1"/>
  <c r="W567" i="1"/>
  <c r="W568" i="1"/>
  <c r="W569" i="1"/>
  <c r="W570" i="1"/>
  <c r="W571" i="1"/>
  <c r="W572" i="1"/>
  <c r="W573" i="1"/>
  <c r="W574" i="1"/>
  <c r="W575" i="1"/>
  <c r="W576" i="1"/>
  <c r="W577" i="1"/>
  <c r="W578" i="1"/>
  <c r="W579" i="1"/>
  <c r="W580" i="1"/>
  <c r="W581" i="1"/>
  <c r="W582" i="1"/>
  <c r="W583" i="1"/>
  <c r="W584" i="1"/>
  <c r="W585" i="1"/>
  <c r="W586" i="1"/>
  <c r="W587" i="1"/>
  <c r="W588" i="1"/>
  <c r="W589" i="1"/>
  <c r="W590" i="1"/>
  <c r="W591" i="1"/>
  <c r="W592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2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630" i="1"/>
  <c r="W631" i="1"/>
  <c r="W632" i="1"/>
  <c r="W633" i="1"/>
  <c r="W634" i="1"/>
  <c r="W635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1" i="1"/>
  <c r="W652" i="1"/>
  <c r="W653" i="1"/>
  <c r="W654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69" i="1"/>
  <c r="W670" i="1"/>
  <c r="W671" i="1"/>
  <c r="W672" i="1"/>
  <c r="W673" i="1"/>
  <c r="W674" i="1"/>
  <c r="W675" i="1"/>
  <c r="W676" i="1"/>
  <c r="W677" i="1"/>
  <c r="W67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0" i="1"/>
  <c r="W701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16" i="1"/>
  <c r="W717" i="1"/>
  <c r="W718" i="1"/>
  <c r="W719" i="1"/>
  <c r="W720" i="1"/>
  <c r="W721" i="1"/>
  <c r="W722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3" i="1"/>
  <c r="W764" i="1"/>
  <c r="W765" i="1"/>
  <c r="W766" i="1"/>
  <c r="W767" i="1"/>
  <c r="W768" i="1"/>
  <c r="W769" i="1"/>
  <c r="W770" i="1"/>
  <c r="W771" i="1"/>
  <c r="W772" i="1"/>
  <c r="W773" i="1"/>
  <c r="W774" i="1"/>
  <c r="W775" i="1"/>
  <c r="W776" i="1"/>
  <c r="W777" i="1"/>
  <c r="W7" i="1"/>
  <c r="AB8" i="1" l="1"/>
  <c r="AB9" i="1"/>
  <c r="AB10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297" i="1"/>
  <c r="AB298" i="1"/>
  <c r="AB299" i="1"/>
  <c r="AB300" i="1"/>
  <c r="AB301" i="1"/>
  <c r="AB302" i="1"/>
  <c r="AB303" i="1"/>
  <c r="AB304" i="1"/>
  <c r="AB305" i="1"/>
  <c r="AB306" i="1"/>
  <c r="AB307" i="1"/>
  <c r="AB308" i="1"/>
  <c r="AB309" i="1"/>
  <c r="AB310" i="1"/>
  <c r="AB311" i="1"/>
  <c r="AB312" i="1"/>
  <c r="AB313" i="1"/>
  <c r="AB314" i="1"/>
  <c r="AB315" i="1"/>
  <c r="AB316" i="1"/>
  <c r="AB317" i="1"/>
  <c r="AB318" i="1"/>
  <c r="AB319" i="1"/>
  <c r="AB320" i="1"/>
  <c r="AB321" i="1"/>
  <c r="AB322" i="1"/>
  <c r="AB323" i="1"/>
  <c r="AB324" i="1"/>
  <c r="AB325" i="1"/>
  <c r="AB326" i="1"/>
  <c r="AB327" i="1"/>
  <c r="AB328" i="1"/>
  <c r="AB329" i="1"/>
  <c r="AB330" i="1"/>
  <c r="AB331" i="1"/>
  <c r="AB332" i="1"/>
  <c r="AB333" i="1"/>
  <c r="AB334" i="1"/>
  <c r="AB335" i="1"/>
  <c r="AB336" i="1"/>
  <c r="AB337" i="1"/>
  <c r="AB338" i="1"/>
  <c r="AB339" i="1"/>
  <c r="AB340" i="1"/>
  <c r="AB341" i="1"/>
  <c r="AB342" i="1"/>
  <c r="AB343" i="1"/>
  <c r="AB344" i="1"/>
  <c r="AB345" i="1"/>
  <c r="AB346" i="1"/>
  <c r="AB347" i="1"/>
  <c r="AB348" i="1"/>
  <c r="AB349" i="1"/>
  <c r="AB350" i="1"/>
  <c r="AB351" i="1"/>
  <c r="AB352" i="1"/>
  <c r="AB353" i="1"/>
  <c r="AB354" i="1"/>
  <c r="AB355" i="1"/>
  <c r="AB356" i="1"/>
  <c r="AB357" i="1"/>
  <c r="AB358" i="1"/>
  <c r="AB359" i="1"/>
  <c r="AB360" i="1"/>
  <c r="AB361" i="1"/>
  <c r="AB362" i="1"/>
  <c r="AB363" i="1"/>
  <c r="AB364" i="1"/>
  <c r="AB365" i="1"/>
  <c r="AB366" i="1"/>
  <c r="AB367" i="1"/>
  <c r="AB368" i="1"/>
  <c r="AB369" i="1"/>
  <c r="AB370" i="1"/>
  <c r="AB371" i="1"/>
  <c r="AB372" i="1"/>
  <c r="AB373" i="1"/>
  <c r="AB374" i="1"/>
  <c r="AB375" i="1"/>
  <c r="AB376" i="1"/>
  <c r="AB377" i="1"/>
  <c r="AB378" i="1"/>
  <c r="AB379" i="1"/>
  <c r="AB380" i="1"/>
  <c r="AB381" i="1"/>
  <c r="AB382" i="1"/>
  <c r="AB383" i="1"/>
  <c r="AB384" i="1"/>
  <c r="AB385" i="1"/>
  <c r="AB386" i="1"/>
  <c r="AB387" i="1"/>
  <c r="AB388" i="1"/>
  <c r="AB389" i="1"/>
  <c r="AB390" i="1"/>
  <c r="AB391" i="1"/>
  <c r="AB392" i="1"/>
  <c r="AB393" i="1"/>
  <c r="AB394" i="1"/>
  <c r="AB395" i="1"/>
  <c r="AB396" i="1"/>
  <c r="AB397" i="1"/>
  <c r="AB398" i="1"/>
  <c r="AB399" i="1"/>
  <c r="AB400" i="1"/>
  <c r="AB401" i="1"/>
  <c r="AB402" i="1"/>
  <c r="AB403" i="1"/>
  <c r="AB404" i="1"/>
  <c r="AB405" i="1"/>
  <c r="AB406" i="1"/>
  <c r="AB407" i="1"/>
  <c r="AB408" i="1"/>
  <c r="AB409" i="1"/>
  <c r="AB410" i="1"/>
  <c r="AB411" i="1"/>
  <c r="AB412" i="1"/>
  <c r="AB413" i="1"/>
  <c r="AB414" i="1"/>
  <c r="AB415" i="1"/>
  <c r="AB416" i="1"/>
  <c r="AB417" i="1"/>
  <c r="AB418" i="1"/>
  <c r="AB419" i="1"/>
  <c r="AB420" i="1"/>
  <c r="AB421" i="1"/>
  <c r="AB422" i="1"/>
  <c r="AB423" i="1"/>
  <c r="AB424" i="1"/>
  <c r="AB425" i="1"/>
  <c r="AB426" i="1"/>
  <c r="AB427" i="1"/>
  <c r="AB428" i="1"/>
  <c r="AB429" i="1"/>
  <c r="AB430" i="1"/>
  <c r="AB431" i="1"/>
  <c r="AB432" i="1"/>
  <c r="AB433" i="1"/>
  <c r="AB434" i="1"/>
  <c r="AB435" i="1"/>
  <c r="AB436" i="1"/>
  <c r="AB437" i="1"/>
  <c r="AB438" i="1"/>
  <c r="AB439" i="1"/>
  <c r="AB440" i="1"/>
  <c r="AB441" i="1"/>
  <c r="AB442" i="1"/>
  <c r="AB443" i="1"/>
  <c r="AB444" i="1"/>
  <c r="AB445" i="1"/>
  <c r="AB446" i="1"/>
  <c r="AB447" i="1"/>
  <c r="AB448" i="1"/>
  <c r="AB449" i="1"/>
  <c r="AB450" i="1"/>
  <c r="AB451" i="1"/>
  <c r="AB452" i="1"/>
  <c r="AB453" i="1"/>
  <c r="AB454" i="1"/>
  <c r="AB455" i="1"/>
  <c r="AB456" i="1"/>
  <c r="AB457" i="1"/>
  <c r="AB458" i="1"/>
  <c r="AB459" i="1"/>
  <c r="AB460" i="1"/>
  <c r="AB461" i="1"/>
  <c r="AB462" i="1"/>
  <c r="AB463" i="1"/>
  <c r="AB464" i="1"/>
  <c r="AB465" i="1"/>
  <c r="AB466" i="1"/>
  <c r="AB467" i="1"/>
  <c r="AB468" i="1"/>
  <c r="AB469" i="1"/>
  <c r="AB470" i="1"/>
  <c r="AB471" i="1"/>
  <c r="AB472" i="1"/>
  <c r="AB473" i="1"/>
  <c r="AB474" i="1"/>
  <c r="AB475" i="1"/>
  <c r="AB476" i="1"/>
  <c r="AB477" i="1"/>
  <c r="AB478" i="1"/>
  <c r="AB479" i="1"/>
  <c r="AB480" i="1"/>
  <c r="AB481" i="1"/>
  <c r="AB482" i="1"/>
  <c r="AB483" i="1"/>
  <c r="AB484" i="1"/>
  <c r="AB485" i="1"/>
  <c r="AB486" i="1"/>
  <c r="AB487" i="1"/>
  <c r="AB488" i="1"/>
  <c r="AB489" i="1"/>
  <c r="AB490" i="1"/>
  <c r="AB491" i="1"/>
  <c r="AB492" i="1"/>
  <c r="AB493" i="1"/>
  <c r="AB494" i="1"/>
  <c r="AB495" i="1"/>
  <c r="AB496" i="1"/>
  <c r="AB497" i="1"/>
  <c r="AB498" i="1"/>
  <c r="AB499" i="1"/>
  <c r="AB500" i="1"/>
  <c r="AB501" i="1"/>
  <c r="AB502" i="1"/>
  <c r="AB503" i="1"/>
  <c r="AB504" i="1"/>
  <c r="AB505" i="1"/>
  <c r="AB506" i="1"/>
  <c r="AB507" i="1"/>
  <c r="AB508" i="1"/>
  <c r="AB509" i="1"/>
  <c r="AB510" i="1"/>
  <c r="AB511" i="1"/>
  <c r="AB512" i="1"/>
  <c r="AB513" i="1"/>
  <c r="AB514" i="1"/>
  <c r="AB515" i="1"/>
  <c r="AB516" i="1"/>
  <c r="AB517" i="1"/>
  <c r="AB518" i="1"/>
  <c r="AB519" i="1"/>
  <c r="AB520" i="1"/>
  <c r="AB521" i="1"/>
  <c r="AB522" i="1"/>
  <c r="AB523" i="1"/>
  <c r="AB524" i="1"/>
  <c r="AB525" i="1"/>
  <c r="AB526" i="1"/>
  <c r="AB527" i="1"/>
  <c r="AB528" i="1"/>
  <c r="AB529" i="1"/>
  <c r="AB530" i="1"/>
  <c r="AB531" i="1"/>
  <c r="AB532" i="1"/>
  <c r="AB533" i="1"/>
  <c r="AB534" i="1"/>
  <c r="AB535" i="1"/>
  <c r="AB536" i="1"/>
  <c r="AB537" i="1"/>
  <c r="AB538" i="1"/>
  <c r="AB539" i="1"/>
  <c r="AB540" i="1"/>
  <c r="AB541" i="1"/>
  <c r="AB542" i="1"/>
  <c r="AB543" i="1"/>
  <c r="AB544" i="1"/>
  <c r="AB545" i="1"/>
  <c r="AB546" i="1"/>
  <c r="AB547" i="1"/>
  <c r="AB548" i="1"/>
  <c r="AB549" i="1"/>
  <c r="AB550" i="1"/>
  <c r="AB551" i="1"/>
  <c r="AB552" i="1"/>
  <c r="AB553" i="1"/>
  <c r="AB554" i="1"/>
  <c r="AB555" i="1"/>
  <c r="AB556" i="1"/>
  <c r="AB557" i="1"/>
  <c r="AB558" i="1"/>
  <c r="AB559" i="1"/>
  <c r="AB560" i="1"/>
  <c r="AB561" i="1"/>
  <c r="AB562" i="1"/>
  <c r="AB563" i="1"/>
  <c r="AB564" i="1"/>
  <c r="AB565" i="1"/>
  <c r="AB566" i="1"/>
  <c r="AB567" i="1"/>
  <c r="AB568" i="1"/>
  <c r="AB569" i="1"/>
  <c r="AB570" i="1"/>
  <c r="AB571" i="1"/>
  <c r="AB572" i="1"/>
  <c r="AB573" i="1"/>
  <c r="AB574" i="1"/>
  <c r="AB575" i="1"/>
  <c r="AB576" i="1"/>
  <c r="AB577" i="1"/>
  <c r="AB578" i="1"/>
  <c r="AB579" i="1"/>
  <c r="AB580" i="1"/>
  <c r="AB581" i="1"/>
  <c r="AB582" i="1"/>
  <c r="AB583" i="1"/>
  <c r="AB584" i="1"/>
  <c r="AB585" i="1"/>
  <c r="AB586" i="1"/>
  <c r="AB587" i="1"/>
  <c r="AB588" i="1"/>
  <c r="AB589" i="1"/>
  <c r="AB590" i="1"/>
  <c r="AB591" i="1"/>
  <c r="AB592" i="1"/>
  <c r="AB593" i="1"/>
  <c r="AB594" i="1"/>
  <c r="AB595" i="1"/>
  <c r="AB596" i="1"/>
  <c r="AB597" i="1"/>
  <c r="AB598" i="1"/>
  <c r="AB599" i="1"/>
  <c r="AB600" i="1"/>
  <c r="AB601" i="1"/>
  <c r="AB602" i="1"/>
  <c r="AB603" i="1"/>
  <c r="AB604" i="1"/>
  <c r="AB605" i="1"/>
  <c r="AB606" i="1"/>
  <c r="AB607" i="1"/>
  <c r="AB608" i="1"/>
  <c r="AB609" i="1"/>
  <c r="AB610" i="1"/>
  <c r="AB611" i="1"/>
  <c r="AB612" i="1"/>
  <c r="AB613" i="1"/>
  <c r="AB614" i="1"/>
  <c r="AB615" i="1"/>
  <c r="AB616" i="1"/>
  <c r="AB617" i="1"/>
  <c r="AB618" i="1"/>
  <c r="AB619" i="1"/>
  <c r="AB620" i="1"/>
  <c r="AB621" i="1"/>
  <c r="AB622" i="1"/>
  <c r="AB623" i="1"/>
  <c r="AB624" i="1"/>
  <c r="AB625" i="1"/>
  <c r="AB626" i="1"/>
  <c r="AB627" i="1"/>
  <c r="AB628" i="1"/>
  <c r="AB629" i="1"/>
  <c r="AB630" i="1"/>
  <c r="AB631" i="1"/>
  <c r="AB632" i="1"/>
  <c r="AB633" i="1"/>
  <c r="AB634" i="1"/>
  <c r="AB635" i="1"/>
  <c r="AB636" i="1"/>
  <c r="AB637" i="1"/>
  <c r="AB638" i="1"/>
  <c r="AB639" i="1"/>
  <c r="AB640" i="1"/>
  <c r="AB641" i="1"/>
  <c r="AB642" i="1"/>
  <c r="AB643" i="1"/>
  <c r="AB644" i="1"/>
  <c r="AB645" i="1"/>
  <c r="AB646" i="1"/>
  <c r="AB647" i="1"/>
  <c r="AB648" i="1"/>
  <c r="AB649" i="1"/>
  <c r="AB650" i="1"/>
  <c r="AB651" i="1"/>
  <c r="AB652" i="1"/>
  <c r="AB653" i="1"/>
  <c r="AB654" i="1"/>
  <c r="AB655" i="1"/>
  <c r="AB656" i="1"/>
  <c r="AB657" i="1"/>
  <c r="AB658" i="1"/>
  <c r="AB659" i="1"/>
  <c r="AB660" i="1"/>
  <c r="AB661" i="1"/>
  <c r="AB662" i="1"/>
  <c r="AB663" i="1"/>
  <c r="AB664" i="1"/>
  <c r="AB665" i="1"/>
  <c r="AB666" i="1"/>
  <c r="AB667" i="1"/>
  <c r="AB668" i="1"/>
  <c r="AB669" i="1"/>
  <c r="AB670" i="1"/>
  <c r="AB671" i="1"/>
  <c r="AB672" i="1"/>
  <c r="AB673" i="1"/>
  <c r="AB674" i="1"/>
  <c r="AB675" i="1"/>
  <c r="AB676" i="1"/>
  <c r="AB677" i="1"/>
  <c r="AB678" i="1"/>
  <c r="AB679" i="1"/>
  <c r="AB680" i="1"/>
  <c r="AB681" i="1"/>
  <c r="AB682" i="1"/>
  <c r="AB683" i="1"/>
  <c r="AB684" i="1"/>
  <c r="AB685" i="1"/>
  <c r="AB686" i="1"/>
  <c r="AB687" i="1"/>
  <c r="AB688" i="1"/>
  <c r="AB689" i="1"/>
  <c r="AB690" i="1"/>
  <c r="AB691" i="1"/>
  <c r="AB692" i="1"/>
  <c r="AB693" i="1"/>
  <c r="AB694" i="1"/>
  <c r="AB695" i="1"/>
  <c r="AB696" i="1"/>
  <c r="AB697" i="1"/>
  <c r="AB698" i="1"/>
  <c r="AB699" i="1"/>
  <c r="AB700" i="1"/>
  <c r="AB701" i="1"/>
  <c r="AB702" i="1"/>
  <c r="AB703" i="1"/>
  <c r="AB704" i="1"/>
  <c r="AB705" i="1"/>
  <c r="AB706" i="1"/>
  <c r="AB707" i="1"/>
  <c r="AB708" i="1"/>
  <c r="AB709" i="1"/>
  <c r="AB710" i="1"/>
  <c r="AB711" i="1"/>
  <c r="AB712" i="1"/>
  <c r="AB713" i="1"/>
  <c r="AB714" i="1"/>
  <c r="AB715" i="1"/>
  <c r="AB716" i="1"/>
  <c r="AB717" i="1"/>
  <c r="AB718" i="1"/>
  <c r="AB719" i="1"/>
  <c r="AB720" i="1"/>
  <c r="AB721" i="1"/>
  <c r="AB722" i="1"/>
  <c r="AB723" i="1"/>
  <c r="AB724" i="1"/>
  <c r="AB725" i="1"/>
  <c r="AB726" i="1"/>
  <c r="AB727" i="1"/>
  <c r="AB728" i="1"/>
  <c r="AB729" i="1"/>
  <c r="AB730" i="1"/>
  <c r="AB731" i="1"/>
  <c r="AB732" i="1"/>
  <c r="AB733" i="1"/>
  <c r="AB734" i="1"/>
  <c r="AB735" i="1"/>
  <c r="AB736" i="1"/>
  <c r="AB737" i="1"/>
  <c r="AB738" i="1"/>
  <c r="AB739" i="1"/>
  <c r="AB740" i="1"/>
  <c r="AB741" i="1"/>
  <c r="AB742" i="1"/>
  <c r="AB743" i="1"/>
  <c r="AB744" i="1"/>
  <c r="AB745" i="1"/>
  <c r="AB746" i="1"/>
  <c r="AB747" i="1"/>
  <c r="AB748" i="1"/>
  <c r="AB749" i="1"/>
  <c r="AB750" i="1"/>
  <c r="AB751" i="1"/>
  <c r="AB752" i="1"/>
  <c r="AB753" i="1"/>
  <c r="AB754" i="1"/>
  <c r="AB755" i="1"/>
  <c r="AB756" i="1"/>
  <c r="AB757" i="1"/>
  <c r="AB758" i="1"/>
  <c r="AB759" i="1"/>
  <c r="AB760" i="1"/>
  <c r="AB761" i="1"/>
  <c r="AB762" i="1"/>
  <c r="AB763" i="1"/>
  <c r="AB764" i="1"/>
  <c r="AB765" i="1"/>
  <c r="AB766" i="1"/>
  <c r="AB767" i="1"/>
  <c r="AB768" i="1"/>
  <c r="AB769" i="1"/>
  <c r="AB770" i="1"/>
  <c r="AB771" i="1"/>
  <c r="AB772" i="1"/>
  <c r="AB773" i="1"/>
  <c r="AB774" i="1"/>
  <c r="AB775" i="1"/>
  <c r="AB776" i="1"/>
  <c r="AB777" i="1"/>
  <c r="AB7" i="1"/>
  <c r="AA8" i="1"/>
  <c r="AA9" i="1"/>
  <c r="AA10" i="1"/>
  <c r="AA11" i="1"/>
  <c r="AA12" i="1"/>
  <c r="AA14" i="1"/>
  <c r="AA15" i="1"/>
  <c r="AA16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AA109" i="1"/>
  <c r="AA111" i="1"/>
  <c r="AA112" i="1"/>
  <c r="AA113" i="1"/>
  <c r="AA114" i="1"/>
  <c r="AA115" i="1"/>
  <c r="AA116" i="1"/>
  <c r="AA117" i="1"/>
  <c r="AA118" i="1"/>
  <c r="AA119" i="1"/>
  <c r="AA120" i="1"/>
  <c r="AA121" i="1"/>
  <c r="AA122" i="1"/>
  <c r="AA123" i="1"/>
  <c r="AA124" i="1"/>
  <c r="AA125" i="1"/>
  <c r="AA126" i="1"/>
  <c r="AA127" i="1"/>
  <c r="AA128" i="1"/>
  <c r="AA129" i="1"/>
  <c r="AA130" i="1"/>
  <c r="AA131" i="1"/>
  <c r="AA132" i="1"/>
  <c r="AA133" i="1"/>
  <c r="AA134" i="1"/>
  <c r="AA135" i="1"/>
  <c r="AA136" i="1"/>
  <c r="AA137" i="1"/>
  <c r="AA138" i="1"/>
  <c r="AA139" i="1"/>
  <c r="AA140" i="1"/>
  <c r="AA141" i="1"/>
  <c r="AA142" i="1"/>
  <c r="AA143" i="1"/>
  <c r="AA144" i="1"/>
  <c r="AA145" i="1"/>
  <c r="AA146" i="1"/>
  <c r="AA147" i="1"/>
  <c r="AA148" i="1"/>
  <c r="AA149" i="1"/>
  <c r="AA150" i="1"/>
  <c r="AA151" i="1"/>
  <c r="AA152" i="1"/>
  <c r="AA153" i="1"/>
  <c r="AA154" i="1"/>
  <c r="AA155" i="1"/>
  <c r="AA156" i="1"/>
  <c r="AA157" i="1"/>
  <c r="AA158" i="1"/>
  <c r="AA159" i="1"/>
  <c r="AA160" i="1"/>
  <c r="AA161" i="1"/>
  <c r="AA162" i="1"/>
  <c r="AA163" i="1"/>
  <c r="AA164" i="1"/>
  <c r="AA165" i="1"/>
  <c r="AA166" i="1"/>
  <c r="AA167" i="1"/>
  <c r="AA168" i="1"/>
  <c r="AA169" i="1"/>
  <c r="AA170" i="1"/>
  <c r="AA171" i="1"/>
  <c r="AA172" i="1"/>
  <c r="AA173" i="1"/>
  <c r="AA174" i="1"/>
  <c r="AA175" i="1"/>
  <c r="AA176" i="1"/>
  <c r="AA177" i="1"/>
  <c r="AA178" i="1"/>
  <c r="AA179" i="1"/>
  <c r="AA180" i="1"/>
  <c r="AA181" i="1"/>
  <c r="AA182" i="1"/>
  <c r="AA183" i="1"/>
  <c r="AA184" i="1"/>
  <c r="AA185" i="1"/>
  <c r="AA186" i="1"/>
  <c r="AA187" i="1"/>
  <c r="AA188" i="1"/>
  <c r="AA189" i="1"/>
  <c r="AA190" i="1"/>
  <c r="AA191" i="1"/>
  <c r="AA192" i="1"/>
  <c r="AA193" i="1"/>
  <c r="AA194" i="1"/>
  <c r="AA195" i="1"/>
  <c r="AA196" i="1"/>
  <c r="AA197" i="1"/>
  <c r="AA198" i="1"/>
  <c r="AA199" i="1"/>
  <c r="AA200" i="1"/>
  <c r="AA201" i="1"/>
  <c r="AA202" i="1"/>
  <c r="AA203" i="1"/>
  <c r="AA204" i="1"/>
  <c r="AA205" i="1"/>
  <c r="AA206" i="1"/>
  <c r="AA207" i="1"/>
  <c r="AA208" i="1"/>
  <c r="AA209" i="1"/>
  <c r="AA210" i="1"/>
  <c r="AA211" i="1"/>
  <c r="AA212" i="1"/>
  <c r="AA213" i="1"/>
  <c r="AA214" i="1"/>
  <c r="AA215" i="1"/>
  <c r="AA216" i="1"/>
  <c r="AA217" i="1"/>
  <c r="AA218" i="1"/>
  <c r="AA219" i="1"/>
  <c r="AA220" i="1"/>
  <c r="AA221" i="1"/>
  <c r="AA222" i="1"/>
  <c r="AA223" i="1"/>
  <c r="AA224" i="1"/>
  <c r="AA225" i="1"/>
  <c r="AA226" i="1"/>
  <c r="AA227" i="1"/>
  <c r="AA228" i="1"/>
  <c r="AA229" i="1"/>
  <c r="AA230" i="1"/>
  <c r="AA231" i="1"/>
  <c r="AA232" i="1"/>
  <c r="AA233" i="1"/>
  <c r="AA234" i="1"/>
  <c r="AA235" i="1"/>
  <c r="AA236" i="1"/>
  <c r="AA237" i="1"/>
  <c r="AA238" i="1"/>
  <c r="AA239" i="1"/>
  <c r="AA240" i="1"/>
  <c r="AA241" i="1"/>
  <c r="AA242" i="1"/>
  <c r="AA243" i="1"/>
  <c r="AA244" i="1"/>
  <c r="AA245" i="1"/>
  <c r="AA246" i="1"/>
  <c r="AA247" i="1"/>
  <c r="AA248" i="1"/>
  <c r="AA249" i="1"/>
  <c r="AA250" i="1"/>
  <c r="AA251" i="1"/>
  <c r="AA252" i="1"/>
  <c r="AA253" i="1"/>
  <c r="AA254" i="1"/>
  <c r="AA255" i="1"/>
  <c r="AA256" i="1"/>
  <c r="AA257" i="1"/>
  <c r="AA258" i="1"/>
  <c r="AA259" i="1"/>
  <c r="AA260" i="1"/>
  <c r="AA261" i="1"/>
  <c r="AA262" i="1"/>
  <c r="AA263" i="1"/>
  <c r="AA264" i="1"/>
  <c r="AA265" i="1"/>
  <c r="AA266" i="1"/>
  <c r="AA267" i="1"/>
  <c r="AA268" i="1"/>
  <c r="AA269" i="1"/>
  <c r="AA270" i="1"/>
  <c r="AA271" i="1"/>
  <c r="AA272" i="1"/>
  <c r="AA273" i="1"/>
  <c r="AA274" i="1"/>
  <c r="AA275" i="1"/>
  <c r="AA276" i="1"/>
  <c r="AA277" i="1"/>
  <c r="AA278" i="1"/>
  <c r="AA279" i="1"/>
  <c r="AA280" i="1"/>
  <c r="AA281" i="1"/>
  <c r="AA282" i="1"/>
  <c r="AA283" i="1"/>
  <c r="AA284" i="1"/>
  <c r="AA285" i="1"/>
  <c r="AA286" i="1"/>
  <c r="AA287" i="1"/>
  <c r="AA288" i="1"/>
  <c r="AA289" i="1"/>
  <c r="AA290" i="1"/>
  <c r="AA291" i="1"/>
  <c r="AA292" i="1"/>
  <c r="AA293" i="1"/>
  <c r="AA294" i="1"/>
  <c r="AA295" i="1"/>
  <c r="AA296" i="1"/>
  <c r="AA297" i="1"/>
  <c r="AA298" i="1"/>
  <c r="AA299" i="1"/>
  <c r="AA300" i="1"/>
  <c r="AA301" i="1"/>
  <c r="AA302" i="1"/>
  <c r="AA303" i="1"/>
  <c r="AA304" i="1"/>
  <c r="AA305" i="1"/>
  <c r="AA306" i="1"/>
  <c r="AA307" i="1"/>
  <c r="AA308" i="1"/>
  <c r="AA309" i="1"/>
  <c r="AA310" i="1"/>
  <c r="AA311" i="1"/>
  <c r="AA312" i="1"/>
  <c r="AA313" i="1"/>
  <c r="AA314" i="1"/>
  <c r="AA315" i="1"/>
  <c r="AA316" i="1"/>
  <c r="AA317" i="1"/>
  <c r="AA318" i="1"/>
  <c r="AA319" i="1"/>
  <c r="AA320" i="1"/>
  <c r="AA321" i="1"/>
  <c r="AA322" i="1"/>
  <c r="AA323" i="1"/>
  <c r="AA324" i="1"/>
  <c r="AA325" i="1"/>
  <c r="AA326" i="1"/>
  <c r="AA327" i="1"/>
  <c r="AA328" i="1"/>
  <c r="AA329" i="1"/>
  <c r="AA330" i="1"/>
  <c r="AA331" i="1"/>
  <c r="AA332" i="1"/>
  <c r="AA333" i="1"/>
  <c r="AA334" i="1"/>
  <c r="AA335" i="1"/>
  <c r="AA336" i="1"/>
  <c r="AA337" i="1"/>
  <c r="AA338" i="1"/>
  <c r="AA339" i="1"/>
  <c r="AA340" i="1"/>
  <c r="AA341" i="1"/>
  <c r="AA342" i="1"/>
  <c r="AA343" i="1"/>
  <c r="AA344" i="1"/>
  <c r="AA345" i="1"/>
  <c r="AA346" i="1"/>
  <c r="AA347" i="1"/>
  <c r="AA348" i="1"/>
  <c r="AA349" i="1"/>
  <c r="AA350" i="1"/>
  <c r="AA351" i="1"/>
  <c r="AA352" i="1"/>
  <c r="AA353" i="1"/>
  <c r="AA354" i="1"/>
  <c r="AA355" i="1"/>
  <c r="AA356" i="1"/>
  <c r="AA357" i="1"/>
  <c r="AA358" i="1"/>
  <c r="AA359" i="1"/>
  <c r="AA360" i="1"/>
  <c r="AA361" i="1"/>
  <c r="AA362" i="1"/>
  <c r="AA363" i="1"/>
  <c r="AA364" i="1"/>
  <c r="AA365" i="1"/>
  <c r="AA366" i="1"/>
  <c r="AA367" i="1"/>
  <c r="AA368" i="1"/>
  <c r="AA369" i="1"/>
  <c r="AA370" i="1"/>
  <c r="AA371" i="1"/>
  <c r="AA372" i="1"/>
  <c r="AA373" i="1"/>
  <c r="AA374" i="1"/>
  <c r="AA375" i="1"/>
  <c r="AA376" i="1"/>
  <c r="AA377" i="1"/>
  <c r="AA378" i="1"/>
  <c r="AA379" i="1"/>
  <c r="AA380" i="1"/>
  <c r="AA381" i="1"/>
  <c r="AA382" i="1"/>
  <c r="AA383" i="1"/>
  <c r="AA384" i="1"/>
  <c r="AA385" i="1"/>
  <c r="AA386" i="1"/>
  <c r="AA387" i="1"/>
  <c r="AA388" i="1"/>
  <c r="AA389" i="1"/>
  <c r="AA390" i="1"/>
  <c r="AA391" i="1"/>
  <c r="AA392" i="1"/>
  <c r="AA393" i="1"/>
  <c r="AA394" i="1"/>
  <c r="AA395" i="1"/>
  <c r="AA396" i="1"/>
  <c r="AA397" i="1"/>
  <c r="AA398" i="1"/>
  <c r="AA399" i="1"/>
  <c r="AA400" i="1"/>
  <c r="AA401" i="1"/>
  <c r="AA402" i="1"/>
  <c r="AA403" i="1"/>
  <c r="AA404" i="1"/>
  <c r="AA405" i="1"/>
  <c r="AA406" i="1"/>
  <c r="AA407" i="1"/>
  <c r="AA408" i="1"/>
  <c r="AA409" i="1"/>
  <c r="AA410" i="1"/>
  <c r="AA411" i="1"/>
  <c r="AA412" i="1"/>
  <c r="AA413" i="1"/>
  <c r="AA414" i="1"/>
  <c r="AA415" i="1"/>
  <c r="AA416" i="1"/>
  <c r="AA417" i="1"/>
  <c r="AA418" i="1"/>
  <c r="AA419" i="1"/>
  <c r="AA420" i="1"/>
  <c r="AA421" i="1"/>
  <c r="AA422" i="1"/>
  <c r="AA423" i="1"/>
  <c r="AA424" i="1"/>
  <c r="AA425" i="1"/>
  <c r="AA426" i="1"/>
  <c r="AA427" i="1"/>
  <c r="AA428" i="1"/>
  <c r="AA429" i="1"/>
  <c r="AA430" i="1"/>
  <c r="AA431" i="1"/>
  <c r="AA432" i="1"/>
  <c r="AA433" i="1"/>
  <c r="AA434" i="1"/>
  <c r="AA435" i="1"/>
  <c r="AA436" i="1"/>
  <c r="AA437" i="1"/>
  <c r="AA438" i="1"/>
  <c r="AA439" i="1"/>
  <c r="AA440" i="1"/>
  <c r="AA441" i="1"/>
  <c r="AA442" i="1"/>
  <c r="AA443" i="1"/>
  <c r="AA444" i="1"/>
  <c r="AA445" i="1"/>
  <c r="AA446" i="1"/>
  <c r="AA447" i="1"/>
  <c r="AA448" i="1"/>
  <c r="AA449" i="1"/>
  <c r="AA450" i="1"/>
  <c r="AA451" i="1"/>
  <c r="AA452" i="1"/>
  <c r="AA453" i="1"/>
  <c r="AA454" i="1"/>
  <c r="AA455" i="1"/>
  <c r="AA456" i="1"/>
  <c r="AA457" i="1"/>
  <c r="AA458" i="1"/>
  <c r="AA459" i="1"/>
  <c r="AA460" i="1"/>
  <c r="AA461" i="1"/>
  <c r="AA462" i="1"/>
  <c r="AA463" i="1"/>
  <c r="AA464" i="1"/>
  <c r="AA465" i="1"/>
  <c r="AA466" i="1"/>
  <c r="AA467" i="1"/>
  <c r="AA468" i="1"/>
  <c r="AA469" i="1"/>
  <c r="AA470" i="1"/>
  <c r="AA471" i="1"/>
  <c r="AA472" i="1"/>
  <c r="AA473" i="1"/>
  <c r="AA474" i="1"/>
  <c r="AA475" i="1"/>
  <c r="AA476" i="1"/>
  <c r="AA477" i="1"/>
  <c r="AA478" i="1"/>
  <c r="AA479" i="1"/>
  <c r="AA480" i="1"/>
  <c r="AA481" i="1"/>
  <c r="AA482" i="1"/>
  <c r="AA483" i="1"/>
  <c r="AA484" i="1"/>
  <c r="AA485" i="1"/>
  <c r="AA486" i="1"/>
  <c r="AA487" i="1"/>
  <c r="AA488" i="1"/>
  <c r="AA489" i="1"/>
  <c r="AA490" i="1"/>
  <c r="AA491" i="1"/>
  <c r="AA492" i="1"/>
  <c r="AA493" i="1"/>
  <c r="AA494" i="1"/>
  <c r="AA495" i="1"/>
  <c r="AA496" i="1"/>
  <c r="AA497" i="1"/>
  <c r="AA498" i="1"/>
  <c r="AA499" i="1"/>
  <c r="AA500" i="1"/>
  <c r="AA501" i="1"/>
  <c r="AA502" i="1"/>
  <c r="AA503" i="1"/>
  <c r="AA504" i="1"/>
  <c r="AA505" i="1"/>
  <c r="AA506" i="1"/>
  <c r="AA507" i="1"/>
  <c r="AA508" i="1"/>
  <c r="AA509" i="1"/>
  <c r="AA510" i="1"/>
  <c r="AA511" i="1"/>
  <c r="AA512" i="1"/>
  <c r="AA513" i="1"/>
  <c r="AA514" i="1"/>
  <c r="AA515" i="1"/>
  <c r="AA516" i="1"/>
  <c r="AA517" i="1"/>
  <c r="AA518" i="1"/>
  <c r="AA519" i="1"/>
  <c r="AA520" i="1"/>
  <c r="AA521" i="1"/>
  <c r="AA522" i="1"/>
  <c r="AA523" i="1"/>
  <c r="AA524" i="1"/>
  <c r="AA525" i="1"/>
  <c r="AA526" i="1"/>
  <c r="AA527" i="1"/>
  <c r="AA528" i="1"/>
  <c r="AA529" i="1"/>
  <c r="AA530" i="1"/>
  <c r="AA531" i="1"/>
  <c r="AA532" i="1"/>
  <c r="AA533" i="1"/>
  <c r="AA534" i="1"/>
  <c r="AA535" i="1"/>
  <c r="AA536" i="1"/>
  <c r="AA537" i="1"/>
  <c r="AA538" i="1"/>
  <c r="AA539" i="1"/>
  <c r="AA540" i="1"/>
  <c r="AA541" i="1"/>
  <c r="AA542" i="1"/>
  <c r="AA543" i="1"/>
  <c r="AA544" i="1"/>
  <c r="AA545" i="1"/>
  <c r="AA546" i="1"/>
  <c r="AA547" i="1"/>
  <c r="AA548" i="1"/>
  <c r="AA549" i="1"/>
  <c r="AA550" i="1"/>
  <c r="AA551" i="1"/>
  <c r="AA552" i="1"/>
  <c r="AA553" i="1"/>
  <c r="AA554" i="1"/>
  <c r="AA555" i="1"/>
  <c r="AA556" i="1"/>
  <c r="AA557" i="1"/>
  <c r="AA558" i="1"/>
  <c r="AA559" i="1"/>
  <c r="AA560" i="1"/>
  <c r="AA561" i="1"/>
  <c r="AA562" i="1"/>
  <c r="AA563" i="1"/>
  <c r="AA564" i="1"/>
  <c r="AA565" i="1"/>
  <c r="AA566" i="1"/>
  <c r="AA567" i="1"/>
  <c r="AA568" i="1"/>
  <c r="AA569" i="1"/>
  <c r="AA570" i="1"/>
  <c r="AA571" i="1"/>
  <c r="AA572" i="1"/>
  <c r="AA573" i="1"/>
  <c r="AA574" i="1"/>
  <c r="AA575" i="1"/>
  <c r="AA576" i="1"/>
  <c r="AA577" i="1"/>
  <c r="AA578" i="1"/>
  <c r="AA579" i="1"/>
  <c r="AA580" i="1"/>
  <c r="AA581" i="1"/>
  <c r="AA582" i="1"/>
  <c r="AA583" i="1"/>
  <c r="AA584" i="1"/>
  <c r="AA585" i="1"/>
  <c r="AA586" i="1"/>
  <c r="AA587" i="1"/>
  <c r="AA588" i="1"/>
  <c r="AA589" i="1"/>
  <c r="AA590" i="1"/>
  <c r="AA591" i="1"/>
  <c r="AA592" i="1"/>
  <c r="AA593" i="1"/>
  <c r="AA594" i="1"/>
  <c r="AA595" i="1"/>
  <c r="AA596" i="1"/>
  <c r="AA597" i="1"/>
  <c r="AA598" i="1"/>
  <c r="AA599" i="1"/>
  <c r="AA600" i="1"/>
  <c r="AA601" i="1"/>
  <c r="AA602" i="1"/>
  <c r="AA603" i="1"/>
  <c r="AA604" i="1"/>
  <c r="AA605" i="1"/>
  <c r="AA606" i="1"/>
  <c r="AA607" i="1"/>
  <c r="AA608" i="1"/>
  <c r="AA609" i="1"/>
  <c r="AA610" i="1"/>
  <c r="AA611" i="1"/>
  <c r="AA612" i="1"/>
  <c r="AA613" i="1"/>
  <c r="AA614" i="1"/>
  <c r="AA615" i="1"/>
  <c r="AA616" i="1"/>
  <c r="AA617" i="1"/>
  <c r="AA618" i="1"/>
  <c r="AA619" i="1"/>
  <c r="AA620" i="1"/>
  <c r="AA621" i="1"/>
  <c r="AA622" i="1"/>
  <c r="AA623" i="1"/>
  <c r="AA624" i="1"/>
  <c r="AA625" i="1"/>
  <c r="AA626" i="1"/>
  <c r="AA627" i="1"/>
  <c r="AA628" i="1"/>
  <c r="AA629" i="1"/>
  <c r="AA630" i="1"/>
  <c r="AA631" i="1"/>
  <c r="AA632" i="1"/>
  <c r="AA633" i="1"/>
  <c r="AA634" i="1"/>
  <c r="AA635" i="1"/>
  <c r="AA636" i="1"/>
  <c r="AA637" i="1"/>
  <c r="AA638" i="1"/>
  <c r="AA639" i="1"/>
  <c r="AA640" i="1"/>
  <c r="AA641" i="1"/>
  <c r="AA642" i="1"/>
  <c r="AA643" i="1"/>
  <c r="AA644" i="1"/>
  <c r="AA645" i="1"/>
  <c r="AA646" i="1"/>
  <c r="AA647" i="1"/>
  <c r="AA648" i="1"/>
  <c r="AA649" i="1"/>
  <c r="AA650" i="1"/>
  <c r="AA651" i="1"/>
  <c r="AA652" i="1"/>
  <c r="AA653" i="1"/>
  <c r="AA654" i="1"/>
  <c r="AA655" i="1"/>
  <c r="AA656" i="1"/>
  <c r="AA657" i="1"/>
  <c r="AA658" i="1"/>
  <c r="AA659" i="1"/>
  <c r="AA660" i="1"/>
  <c r="AA661" i="1"/>
  <c r="AA662" i="1"/>
  <c r="AA663" i="1"/>
  <c r="AA664" i="1"/>
  <c r="AA665" i="1"/>
  <c r="AA666" i="1"/>
  <c r="AA667" i="1"/>
  <c r="AA668" i="1"/>
  <c r="AA669" i="1"/>
  <c r="AA670" i="1"/>
  <c r="AA671" i="1"/>
  <c r="AA672" i="1"/>
  <c r="AA673" i="1"/>
  <c r="AA674" i="1"/>
  <c r="AA675" i="1"/>
  <c r="AA676" i="1"/>
  <c r="AA677" i="1"/>
  <c r="AA678" i="1"/>
  <c r="AA679" i="1"/>
  <c r="AA680" i="1"/>
  <c r="AA681" i="1"/>
  <c r="AA682" i="1"/>
  <c r="AA683" i="1"/>
  <c r="AA684" i="1"/>
  <c r="AA685" i="1"/>
  <c r="AA686" i="1"/>
  <c r="AA687" i="1"/>
  <c r="AA688" i="1"/>
  <c r="AA689" i="1"/>
  <c r="AA690" i="1"/>
  <c r="AA691" i="1"/>
  <c r="AA692" i="1"/>
  <c r="AA693" i="1"/>
  <c r="AA694" i="1"/>
  <c r="AA695" i="1"/>
  <c r="AA696" i="1"/>
  <c r="AA697" i="1"/>
  <c r="AA698" i="1"/>
  <c r="AA699" i="1"/>
  <c r="AA700" i="1"/>
  <c r="AA701" i="1"/>
  <c r="AA702" i="1"/>
  <c r="AA703" i="1"/>
  <c r="AA704" i="1"/>
  <c r="AA705" i="1"/>
  <c r="AA706" i="1"/>
  <c r="AA707" i="1"/>
  <c r="AA708" i="1"/>
  <c r="AA709" i="1"/>
  <c r="AA710" i="1"/>
  <c r="AA711" i="1"/>
  <c r="AA712" i="1"/>
  <c r="AA713" i="1"/>
  <c r="AA714" i="1"/>
  <c r="AA715" i="1"/>
  <c r="AA716" i="1"/>
  <c r="AA717" i="1"/>
  <c r="AA718" i="1"/>
  <c r="AA719" i="1"/>
  <c r="AA720" i="1"/>
  <c r="AA721" i="1"/>
  <c r="AA722" i="1"/>
  <c r="AA723" i="1"/>
  <c r="AA724" i="1"/>
  <c r="AA725" i="1"/>
  <c r="AA726" i="1"/>
  <c r="AA727" i="1"/>
  <c r="AA728" i="1"/>
  <c r="AA729" i="1"/>
  <c r="AA730" i="1"/>
  <c r="AA731" i="1"/>
  <c r="AA732" i="1"/>
  <c r="AA733" i="1"/>
  <c r="AA734" i="1"/>
  <c r="AA735" i="1"/>
  <c r="AA736" i="1"/>
  <c r="AA737" i="1"/>
  <c r="AA738" i="1"/>
  <c r="AA739" i="1"/>
  <c r="AA740" i="1"/>
  <c r="AA741" i="1"/>
  <c r="AA742" i="1"/>
  <c r="AA743" i="1"/>
  <c r="AA744" i="1"/>
  <c r="AA745" i="1"/>
  <c r="AA746" i="1"/>
  <c r="AA747" i="1"/>
  <c r="AA748" i="1"/>
  <c r="AA749" i="1"/>
  <c r="AA750" i="1"/>
  <c r="AA751" i="1"/>
  <c r="AA752" i="1"/>
  <c r="AA753" i="1"/>
  <c r="AA754" i="1"/>
  <c r="AA755" i="1"/>
  <c r="AA756" i="1"/>
  <c r="AA757" i="1"/>
  <c r="AA758" i="1"/>
  <c r="AA759" i="1"/>
  <c r="AA760" i="1"/>
  <c r="AA761" i="1"/>
  <c r="AA762" i="1"/>
  <c r="AA763" i="1"/>
  <c r="AA764" i="1"/>
  <c r="AA765" i="1"/>
  <c r="AA766" i="1"/>
  <c r="AA767" i="1"/>
  <c r="AA768" i="1"/>
  <c r="AA769" i="1"/>
  <c r="AA770" i="1"/>
  <c r="AA771" i="1"/>
  <c r="AA772" i="1"/>
  <c r="AA773" i="1"/>
  <c r="AA774" i="1"/>
  <c r="AA775" i="1"/>
  <c r="AA776" i="1"/>
  <c r="AA777" i="1"/>
  <c r="AA7" i="1"/>
  <c r="AA13" i="1" l="1"/>
  <c r="AA17" i="1" s="1"/>
  <c r="AA36" i="1" l="1"/>
  <c r="AA110" i="1"/>
  <c r="C17" i="29" l="1" a="1"/>
  <c r="C17" i="29" s="1"/>
  <c r="D17" i="29" s="1"/>
  <c r="C16" i="29" a="1"/>
  <c r="C16" i="29" s="1"/>
  <c r="C29" i="29" a="1"/>
  <c r="C29" i="29" s="1"/>
  <c r="C19" i="29" a="1"/>
  <c r="C19" i="29" s="1"/>
  <c r="C24" i="29" a="1"/>
  <c r="C24" i="29" s="1"/>
  <c r="C10" i="29" a="1"/>
  <c r="C10" i="29" s="1"/>
  <c r="C11" i="29" a="1"/>
  <c r="C11" i="29" s="1"/>
  <c r="C23" i="29" a="1"/>
  <c r="C23" i="29" s="1"/>
  <c r="C13" i="29" a="1"/>
  <c r="C13" i="29" s="1"/>
  <c r="C6" i="29" a="1"/>
  <c r="C6" i="29" s="1"/>
  <c r="C8" i="29" a="1"/>
  <c r="C8" i="29" s="1"/>
  <c r="C21" i="29" a="1"/>
  <c r="C21" i="29" s="1"/>
  <c r="C22" i="29" a="1"/>
  <c r="C22" i="29" s="1"/>
  <c r="C7" i="29" a="1"/>
  <c r="C7" i="29" s="1"/>
  <c r="C28" i="29" a="1"/>
  <c r="C28" i="29" s="1"/>
  <c r="C14" i="29" a="1"/>
  <c r="C14" i="29" s="1"/>
  <c r="C15" i="29" a="1"/>
  <c r="C15" i="29" s="1"/>
  <c r="C20" i="29" a="1"/>
  <c r="C20" i="29" s="1"/>
  <c r="C30" i="29" a="1"/>
  <c r="C30" i="29" s="1"/>
  <c r="C9" i="29" a="1"/>
  <c r="C9" i="29" s="1"/>
  <c r="C18" i="29" a="1"/>
  <c r="C18" i="29" s="1"/>
  <c r="C12" i="29" a="1"/>
  <c r="C12" i="29" s="1"/>
  <c r="C25" i="29" a="1"/>
  <c r="C25" i="29" s="1"/>
  <c r="C26" i="29" a="1"/>
  <c r="C26" i="29" s="1"/>
  <c r="C27" i="29" a="1"/>
  <c r="C27" i="29" s="1"/>
  <c r="D12" i="29" l="1"/>
  <c r="D9" i="29"/>
  <c r="D14" i="29"/>
  <c r="D21" i="29"/>
  <c r="D23" i="29"/>
  <c r="D19" i="29"/>
  <c r="D26" i="29"/>
  <c r="D25" i="29"/>
  <c r="D30" i="29"/>
  <c r="D28" i="29"/>
  <c r="D8" i="29"/>
  <c r="D11" i="29"/>
  <c r="D29" i="29"/>
  <c r="D7" i="29"/>
  <c r="D6" i="29"/>
  <c r="D10" i="29"/>
  <c r="D16" i="29"/>
  <c r="D20" i="29"/>
  <c r="D27" i="29"/>
  <c r="D18" i="29"/>
  <c r="D15" i="29"/>
  <c r="D22" i="29"/>
  <c r="D13" i="29"/>
  <c r="D24" i="29"/>
  <c r="T14" i="4"/>
  <c r="Z6" i="1"/>
  <c r="D31" i="29" l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" i="1"/>
  <c r="O145" i="1" l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E17" i="29" l="1"/>
  <c r="F17" i="29" s="1"/>
  <c r="J17" i="29"/>
  <c r="K17" i="29" s="1"/>
  <c r="G17" i="29"/>
  <c r="H17" i="29" s="1"/>
  <c r="E12" i="29"/>
  <c r="F12" i="29" s="1"/>
  <c r="E14" i="29"/>
  <c r="F14" i="29" s="1"/>
  <c r="J21" i="29"/>
  <c r="K21" i="29" s="1"/>
  <c r="E23" i="29"/>
  <c r="F23" i="29" s="1"/>
  <c r="J19" i="29"/>
  <c r="K19" i="29" s="1"/>
  <c r="J26" i="29"/>
  <c r="K26" i="29" s="1"/>
  <c r="J25" i="29"/>
  <c r="K25" i="29" s="1"/>
  <c r="J30" i="29"/>
  <c r="K30" i="29" s="1"/>
  <c r="J28" i="29"/>
  <c r="K28" i="29" s="1"/>
  <c r="J11" i="29"/>
  <c r="K11" i="29" s="1"/>
  <c r="G29" i="29"/>
  <c r="H29" i="29" s="1"/>
  <c r="G20" i="29"/>
  <c r="H20" i="29" s="1"/>
  <c r="E27" i="29"/>
  <c r="F27" i="29" s="1"/>
  <c r="G18" i="29"/>
  <c r="H18" i="29" s="1"/>
  <c r="E15" i="29"/>
  <c r="F15" i="29" s="1"/>
  <c r="G24" i="29"/>
  <c r="H24" i="29" s="1"/>
  <c r="E20" i="29"/>
  <c r="F20" i="29" s="1"/>
  <c r="J15" i="29"/>
  <c r="K15" i="29" s="1"/>
  <c r="J13" i="29"/>
  <c r="K13" i="29" s="1"/>
  <c r="G27" i="29"/>
  <c r="H27" i="29" s="1"/>
  <c r="G22" i="29"/>
  <c r="H22" i="29" s="1"/>
  <c r="G12" i="29"/>
  <c r="H12" i="29" s="1"/>
  <c r="G21" i="29"/>
  <c r="H21" i="29" s="1"/>
  <c r="J23" i="29"/>
  <c r="K23" i="29" s="1"/>
  <c r="E19" i="29"/>
  <c r="F19" i="29" s="1"/>
  <c r="G25" i="29"/>
  <c r="H25" i="29" s="1"/>
  <c r="G30" i="29"/>
  <c r="H30" i="29" s="1"/>
  <c r="E29" i="29"/>
  <c r="F29" i="29" s="1"/>
  <c r="G16" i="29"/>
  <c r="H16" i="29" s="1"/>
  <c r="E18" i="29"/>
  <c r="F18" i="29" s="1"/>
  <c r="J22" i="29"/>
  <c r="K22" i="29" s="1"/>
  <c r="E24" i="29"/>
  <c r="F24" i="29" s="1"/>
  <c r="E16" i="29"/>
  <c r="F16" i="29" s="1"/>
  <c r="J24" i="29"/>
  <c r="K24" i="29" s="1"/>
  <c r="J12" i="29"/>
  <c r="K12" i="29" s="1"/>
  <c r="G14" i="29"/>
  <c r="H14" i="29" s="1"/>
  <c r="E21" i="29"/>
  <c r="F21" i="29" s="1"/>
  <c r="G19" i="29"/>
  <c r="H19" i="29" s="1"/>
  <c r="G26" i="29"/>
  <c r="H26" i="29" s="1"/>
  <c r="E25" i="29"/>
  <c r="F25" i="29" s="1"/>
  <c r="G28" i="29"/>
  <c r="H28" i="29" s="1"/>
  <c r="E11" i="29"/>
  <c r="F11" i="29" s="1"/>
  <c r="J14" i="29"/>
  <c r="K14" i="29" s="1"/>
  <c r="G23" i="29"/>
  <c r="H23" i="29" s="1"/>
  <c r="E26" i="29"/>
  <c r="F26" i="29" s="1"/>
  <c r="E30" i="29"/>
  <c r="F30" i="29" s="1"/>
  <c r="E28" i="29"/>
  <c r="F28" i="29" s="1"/>
  <c r="G11" i="29"/>
  <c r="H11" i="29" s="1"/>
  <c r="J29" i="29"/>
  <c r="K29" i="29" s="1"/>
  <c r="J16" i="29"/>
  <c r="K16" i="29" s="1"/>
  <c r="J27" i="29"/>
  <c r="K27" i="29" s="1"/>
  <c r="G15" i="29"/>
  <c r="H15" i="29" s="1"/>
  <c r="E22" i="29"/>
  <c r="F22" i="29" s="1"/>
  <c r="E13" i="29"/>
  <c r="F13" i="29" s="1"/>
  <c r="J20" i="29"/>
  <c r="K20" i="29" s="1"/>
  <c r="J18" i="29"/>
  <c r="K18" i="29" s="1"/>
  <c r="G13" i="29"/>
  <c r="H13" i="29" s="1"/>
  <c r="Y145" i="1"/>
  <c r="Y146" i="1"/>
  <c r="Y147" i="1"/>
  <c r="Y148" i="1"/>
  <c r="Y149" i="1"/>
  <c r="Y150" i="1"/>
  <c r="Y151" i="1"/>
  <c r="Y152" i="1"/>
  <c r="Y153" i="1"/>
  <c r="Y154" i="1"/>
  <c r="Y155" i="1"/>
  <c r="Y156" i="1"/>
  <c r="Y157" i="1"/>
  <c r="Y158" i="1"/>
  <c r="Y159" i="1"/>
  <c r="Y160" i="1"/>
  <c r="Y161" i="1"/>
  <c r="Y162" i="1"/>
  <c r="Y163" i="1"/>
  <c r="Y164" i="1"/>
  <c r="Y165" i="1"/>
  <c r="Y166" i="1"/>
  <c r="Y167" i="1"/>
  <c r="Y168" i="1"/>
  <c r="Y169" i="1"/>
  <c r="Y170" i="1"/>
  <c r="Y171" i="1"/>
  <c r="Y172" i="1"/>
  <c r="Y173" i="1"/>
  <c r="Y174" i="1"/>
  <c r="Y175" i="1"/>
  <c r="Y176" i="1"/>
  <c r="Y177" i="1"/>
  <c r="Y178" i="1"/>
  <c r="Y179" i="1"/>
  <c r="Y180" i="1"/>
  <c r="Y181" i="1"/>
  <c r="Y182" i="1"/>
  <c r="Y183" i="1"/>
  <c r="Y184" i="1"/>
  <c r="Y185" i="1"/>
  <c r="Y186" i="1"/>
  <c r="Y187" i="1"/>
  <c r="Y188" i="1"/>
  <c r="Y189" i="1"/>
  <c r="Y190" i="1"/>
  <c r="Y191" i="1"/>
  <c r="Y192" i="1"/>
  <c r="Y193" i="1"/>
  <c r="Y194" i="1"/>
  <c r="Y195" i="1"/>
  <c r="Y196" i="1"/>
  <c r="Y197" i="1"/>
  <c r="Y198" i="1"/>
  <c r="Y199" i="1"/>
  <c r="Y200" i="1"/>
  <c r="Y201" i="1"/>
  <c r="Y202" i="1"/>
  <c r="Y203" i="1"/>
  <c r="Y204" i="1"/>
  <c r="Y205" i="1"/>
  <c r="Y206" i="1"/>
  <c r="Y207" i="1"/>
  <c r="Y208" i="1"/>
  <c r="Y209" i="1"/>
  <c r="Y210" i="1"/>
  <c r="Y211" i="1"/>
  <c r="Y212" i="1"/>
  <c r="Y213" i="1"/>
  <c r="Y214" i="1"/>
  <c r="Y215" i="1"/>
  <c r="Y216" i="1"/>
  <c r="Y217" i="1"/>
  <c r="Y218" i="1"/>
  <c r="Y219" i="1"/>
  <c r="Y220" i="1"/>
  <c r="Y221" i="1"/>
  <c r="Y222" i="1"/>
  <c r="Y223" i="1"/>
  <c r="Y224" i="1"/>
  <c r="Y225" i="1"/>
  <c r="Y226" i="1"/>
  <c r="Y227" i="1"/>
  <c r="Y228" i="1"/>
  <c r="Y229" i="1"/>
  <c r="Y230" i="1"/>
  <c r="Y231" i="1"/>
  <c r="Y232" i="1"/>
  <c r="Y233" i="1"/>
  <c r="Y234" i="1"/>
  <c r="Y235" i="1"/>
  <c r="Y236" i="1"/>
  <c r="Y237" i="1"/>
  <c r="Y238" i="1"/>
  <c r="Y239" i="1"/>
  <c r="Y240" i="1"/>
  <c r="Y241" i="1"/>
  <c r="Y242" i="1"/>
  <c r="Y243" i="1"/>
  <c r="Y244" i="1"/>
  <c r="Y245" i="1"/>
  <c r="Y246" i="1"/>
  <c r="Y247" i="1"/>
  <c r="Y248" i="1"/>
  <c r="Y249" i="1"/>
  <c r="Y250" i="1"/>
  <c r="Y251" i="1"/>
  <c r="Y252" i="1"/>
  <c r="Y253" i="1"/>
  <c r="Y254" i="1"/>
  <c r="Y255" i="1"/>
  <c r="Y256" i="1"/>
  <c r="Y257" i="1"/>
  <c r="Y258" i="1"/>
  <c r="Y259" i="1"/>
  <c r="Y260" i="1"/>
  <c r="Y261" i="1"/>
  <c r="Y262" i="1"/>
  <c r="Y263" i="1"/>
  <c r="Y264" i="1"/>
  <c r="Y265" i="1"/>
  <c r="Y266" i="1"/>
  <c r="Y267" i="1"/>
  <c r="Y268" i="1"/>
  <c r="Y269" i="1"/>
  <c r="Y270" i="1"/>
  <c r="Y271" i="1"/>
  <c r="Y272" i="1"/>
  <c r="Y273" i="1"/>
  <c r="Y274" i="1"/>
  <c r="Y275" i="1"/>
  <c r="Y276" i="1"/>
  <c r="Y277" i="1"/>
  <c r="Y278" i="1"/>
  <c r="Y279" i="1"/>
  <c r="Y280" i="1"/>
  <c r="Y281" i="1"/>
  <c r="Y282" i="1"/>
  <c r="Y283" i="1"/>
  <c r="Y284" i="1"/>
  <c r="Y285" i="1"/>
  <c r="Y286" i="1"/>
  <c r="Y287" i="1"/>
  <c r="Y288" i="1"/>
  <c r="Y289" i="1"/>
  <c r="Y290" i="1"/>
  <c r="Y291" i="1"/>
  <c r="Y292" i="1"/>
  <c r="Y293" i="1"/>
  <c r="Y294" i="1"/>
  <c r="Y295" i="1"/>
  <c r="Y296" i="1"/>
  <c r="Y297" i="1"/>
  <c r="Y298" i="1"/>
  <c r="Y299" i="1"/>
  <c r="Y300" i="1"/>
  <c r="Y301" i="1"/>
  <c r="Y302" i="1"/>
  <c r="Y303" i="1"/>
  <c r="Y304" i="1"/>
  <c r="Y305" i="1"/>
  <c r="Y306" i="1"/>
  <c r="Y307" i="1"/>
  <c r="Y308" i="1"/>
  <c r="Y309" i="1"/>
  <c r="Y310" i="1"/>
  <c r="Y311" i="1"/>
  <c r="Y312" i="1"/>
  <c r="Y313" i="1"/>
  <c r="Y314" i="1"/>
  <c r="Y315" i="1"/>
  <c r="Y316" i="1"/>
  <c r="Y317" i="1"/>
  <c r="Y318" i="1"/>
  <c r="Y319" i="1"/>
  <c r="Y320" i="1"/>
  <c r="Y321" i="1"/>
  <c r="Y322" i="1"/>
  <c r="Y323" i="1"/>
  <c r="Y324" i="1"/>
  <c r="Y325" i="1"/>
  <c r="Y326" i="1"/>
  <c r="Y327" i="1"/>
  <c r="Y328" i="1"/>
  <c r="Y329" i="1"/>
  <c r="Y330" i="1"/>
  <c r="Y331" i="1"/>
  <c r="Y332" i="1"/>
  <c r="Y333" i="1"/>
  <c r="Y334" i="1"/>
  <c r="Y335" i="1"/>
  <c r="Y336" i="1"/>
  <c r="Y337" i="1"/>
  <c r="Y338" i="1"/>
  <c r="Y339" i="1"/>
  <c r="Y340" i="1"/>
  <c r="Y341" i="1"/>
  <c r="Y342" i="1"/>
  <c r="Y343" i="1"/>
  <c r="Y344" i="1"/>
  <c r="Y345" i="1"/>
  <c r="Y346" i="1"/>
  <c r="Y347" i="1"/>
  <c r="Y348" i="1"/>
  <c r="Y349" i="1"/>
  <c r="Y350" i="1"/>
  <c r="Y351" i="1"/>
  <c r="Y352" i="1"/>
  <c r="Y353" i="1"/>
  <c r="Y354" i="1"/>
  <c r="Y355" i="1"/>
  <c r="Y356" i="1"/>
  <c r="Y357" i="1"/>
  <c r="Y358" i="1"/>
  <c r="Y359" i="1"/>
  <c r="Y360" i="1"/>
  <c r="Y361" i="1"/>
  <c r="Y362" i="1"/>
  <c r="Y363" i="1"/>
  <c r="Y364" i="1"/>
  <c r="Y365" i="1"/>
  <c r="Y366" i="1"/>
  <c r="Y367" i="1"/>
  <c r="Y368" i="1"/>
  <c r="Y369" i="1"/>
  <c r="Y370" i="1"/>
  <c r="Y371" i="1"/>
  <c r="Y372" i="1"/>
  <c r="Y373" i="1"/>
  <c r="Y374" i="1"/>
  <c r="Y375" i="1"/>
  <c r="Y376" i="1"/>
  <c r="Y377" i="1"/>
  <c r="Y378" i="1"/>
  <c r="Y379" i="1"/>
  <c r="Y380" i="1"/>
  <c r="Y381" i="1"/>
  <c r="Y382" i="1"/>
  <c r="Y383" i="1"/>
  <c r="Y384" i="1"/>
  <c r="Y385" i="1"/>
  <c r="Y386" i="1"/>
  <c r="Y387" i="1"/>
  <c r="Y388" i="1"/>
  <c r="Y389" i="1"/>
  <c r="Y390" i="1"/>
  <c r="Y391" i="1"/>
  <c r="Y392" i="1"/>
  <c r="Y393" i="1"/>
  <c r="Y394" i="1"/>
  <c r="Y395" i="1"/>
  <c r="Y396" i="1"/>
  <c r="Y397" i="1"/>
  <c r="Y398" i="1"/>
  <c r="Y399" i="1"/>
  <c r="Y400" i="1"/>
  <c r="Y401" i="1"/>
  <c r="Y402" i="1"/>
  <c r="Y403" i="1"/>
  <c r="Y404" i="1"/>
  <c r="Y405" i="1"/>
  <c r="Y406" i="1"/>
  <c r="Y407" i="1"/>
  <c r="Y408" i="1"/>
  <c r="Y409" i="1"/>
  <c r="Y410" i="1"/>
  <c r="Y411" i="1"/>
  <c r="Y412" i="1"/>
  <c r="Y413" i="1"/>
  <c r="Y414" i="1"/>
  <c r="Y415" i="1"/>
  <c r="Y416" i="1"/>
  <c r="Y417" i="1"/>
  <c r="Y418" i="1"/>
  <c r="Y419" i="1"/>
  <c r="Y420" i="1"/>
  <c r="Y421" i="1"/>
  <c r="Y422" i="1"/>
  <c r="Y423" i="1"/>
  <c r="Y424" i="1"/>
  <c r="Y425" i="1"/>
  <c r="Y426" i="1"/>
  <c r="Y427" i="1"/>
  <c r="Y428" i="1"/>
  <c r="Y429" i="1"/>
  <c r="Y430" i="1"/>
  <c r="Y431" i="1"/>
  <c r="Y432" i="1"/>
  <c r="Y433" i="1"/>
  <c r="Y434" i="1"/>
  <c r="Y435" i="1"/>
  <c r="Y436" i="1"/>
  <c r="Y437" i="1"/>
  <c r="Y438" i="1"/>
  <c r="Y439" i="1"/>
  <c r="Y440" i="1"/>
  <c r="Y441" i="1"/>
  <c r="Y442" i="1"/>
  <c r="Y443" i="1"/>
  <c r="Y444" i="1"/>
  <c r="Y445" i="1"/>
  <c r="Y446" i="1"/>
  <c r="Y447" i="1"/>
  <c r="Y448" i="1"/>
  <c r="Y449" i="1"/>
  <c r="Y450" i="1"/>
  <c r="Y451" i="1"/>
  <c r="Y452" i="1"/>
  <c r="Y453" i="1"/>
  <c r="Y454" i="1"/>
  <c r="Y455" i="1"/>
  <c r="Y456" i="1"/>
  <c r="Y457" i="1"/>
  <c r="Y458" i="1"/>
  <c r="Y459" i="1"/>
  <c r="Y460" i="1"/>
  <c r="Y461" i="1"/>
  <c r="Y462" i="1"/>
  <c r="Y463" i="1"/>
  <c r="Y464" i="1"/>
  <c r="Y465" i="1"/>
  <c r="Y466" i="1"/>
  <c r="Y467" i="1"/>
  <c r="Y468" i="1"/>
  <c r="Y469" i="1"/>
  <c r="Y470" i="1"/>
  <c r="Y471" i="1"/>
  <c r="Y472" i="1"/>
  <c r="Y473" i="1"/>
  <c r="Y474" i="1"/>
  <c r="Y475" i="1"/>
  <c r="Y476" i="1"/>
  <c r="Y477" i="1"/>
  <c r="Y478" i="1"/>
  <c r="Y479" i="1"/>
  <c r="Y480" i="1"/>
  <c r="Y481" i="1"/>
  <c r="Y482" i="1"/>
  <c r="Y483" i="1"/>
  <c r="Y484" i="1"/>
  <c r="Y485" i="1"/>
  <c r="Y486" i="1"/>
  <c r="Y487" i="1"/>
  <c r="Y488" i="1"/>
  <c r="Y489" i="1"/>
  <c r="Y490" i="1"/>
  <c r="Y491" i="1"/>
  <c r="Y492" i="1"/>
  <c r="Y493" i="1"/>
  <c r="Y494" i="1"/>
  <c r="Y495" i="1"/>
  <c r="Y496" i="1"/>
  <c r="Y497" i="1"/>
  <c r="Y498" i="1"/>
  <c r="Y499" i="1"/>
  <c r="Y500" i="1"/>
  <c r="Y501" i="1"/>
  <c r="Y502" i="1"/>
  <c r="Y503" i="1"/>
  <c r="Y504" i="1"/>
  <c r="Y505" i="1"/>
  <c r="Y506" i="1"/>
  <c r="Y507" i="1"/>
  <c r="Y508" i="1"/>
  <c r="Y509" i="1"/>
  <c r="Y510" i="1"/>
  <c r="Y511" i="1"/>
  <c r="Y512" i="1"/>
  <c r="Y513" i="1"/>
  <c r="Y514" i="1"/>
  <c r="Y515" i="1"/>
  <c r="Y516" i="1"/>
  <c r="Y517" i="1"/>
  <c r="Y518" i="1"/>
  <c r="Y519" i="1"/>
  <c r="Y520" i="1"/>
  <c r="Y521" i="1"/>
  <c r="Y522" i="1"/>
  <c r="Y523" i="1"/>
  <c r="Y524" i="1"/>
  <c r="Y525" i="1"/>
  <c r="Y526" i="1"/>
  <c r="Y527" i="1"/>
  <c r="Y528" i="1"/>
  <c r="Y529" i="1"/>
  <c r="Y530" i="1"/>
  <c r="Y531" i="1"/>
  <c r="Y532" i="1"/>
  <c r="Y533" i="1"/>
  <c r="Y534" i="1"/>
  <c r="Y535" i="1"/>
  <c r="Y536" i="1"/>
  <c r="Y537" i="1"/>
  <c r="Y538" i="1"/>
  <c r="Y539" i="1"/>
  <c r="Y540" i="1"/>
  <c r="Y541" i="1"/>
  <c r="Y542" i="1"/>
  <c r="Y543" i="1"/>
  <c r="Y544" i="1"/>
  <c r="Y545" i="1"/>
  <c r="Y546" i="1"/>
  <c r="Y547" i="1"/>
  <c r="Y548" i="1"/>
  <c r="Y549" i="1"/>
  <c r="Y550" i="1"/>
  <c r="Y551" i="1"/>
  <c r="Y552" i="1"/>
  <c r="Y553" i="1"/>
  <c r="Y554" i="1"/>
  <c r="Y555" i="1"/>
  <c r="Y556" i="1"/>
  <c r="Y557" i="1"/>
  <c r="Y558" i="1"/>
  <c r="Y559" i="1"/>
  <c r="Y560" i="1"/>
  <c r="Y561" i="1"/>
  <c r="Y562" i="1"/>
  <c r="Y563" i="1"/>
  <c r="Y564" i="1"/>
  <c r="Y565" i="1"/>
  <c r="Y566" i="1"/>
  <c r="Y567" i="1"/>
  <c r="Y568" i="1"/>
  <c r="Y569" i="1"/>
  <c r="Y570" i="1"/>
  <c r="Y571" i="1"/>
  <c r="Y572" i="1"/>
  <c r="Y573" i="1"/>
  <c r="Y574" i="1"/>
  <c r="Y575" i="1"/>
  <c r="Y576" i="1"/>
  <c r="Y577" i="1"/>
  <c r="Y578" i="1"/>
  <c r="Y579" i="1"/>
  <c r="Y580" i="1"/>
  <c r="Y581" i="1"/>
  <c r="Y582" i="1"/>
  <c r="Y583" i="1"/>
  <c r="Y584" i="1"/>
  <c r="Y585" i="1"/>
  <c r="Y586" i="1"/>
  <c r="Y587" i="1"/>
  <c r="Y588" i="1"/>
  <c r="Y589" i="1"/>
  <c r="Y590" i="1"/>
  <c r="Y591" i="1"/>
  <c r="Y592" i="1"/>
  <c r="Y593" i="1"/>
  <c r="Y594" i="1"/>
  <c r="Y595" i="1"/>
  <c r="Y596" i="1"/>
  <c r="Y597" i="1"/>
  <c r="Y598" i="1"/>
  <c r="Y599" i="1"/>
  <c r="Y600" i="1"/>
  <c r="Y601" i="1"/>
  <c r="Y602" i="1"/>
  <c r="Y603" i="1"/>
  <c r="Y604" i="1"/>
  <c r="Y605" i="1"/>
  <c r="Y606" i="1"/>
  <c r="Y607" i="1"/>
  <c r="Y608" i="1"/>
  <c r="Y609" i="1"/>
  <c r="Y610" i="1"/>
  <c r="Y611" i="1"/>
  <c r="Y612" i="1"/>
  <c r="Y613" i="1"/>
  <c r="Y614" i="1"/>
  <c r="Y615" i="1"/>
  <c r="Y616" i="1"/>
  <c r="Y617" i="1"/>
  <c r="Y618" i="1"/>
  <c r="Y619" i="1"/>
  <c r="Y620" i="1"/>
  <c r="Y621" i="1"/>
  <c r="Y622" i="1"/>
  <c r="Y623" i="1"/>
  <c r="Y624" i="1"/>
  <c r="Y625" i="1"/>
  <c r="Y626" i="1"/>
  <c r="Y627" i="1"/>
  <c r="Y628" i="1"/>
  <c r="Y629" i="1"/>
  <c r="Y630" i="1"/>
  <c r="Y631" i="1"/>
  <c r="Y632" i="1"/>
  <c r="Y633" i="1"/>
  <c r="Y634" i="1"/>
  <c r="Y635" i="1"/>
  <c r="Y636" i="1"/>
  <c r="Y637" i="1"/>
  <c r="Y638" i="1"/>
  <c r="Y639" i="1"/>
  <c r="Y640" i="1"/>
  <c r="Y641" i="1"/>
  <c r="Y642" i="1"/>
  <c r="Y643" i="1"/>
  <c r="Y644" i="1"/>
  <c r="Y645" i="1"/>
  <c r="Y646" i="1"/>
  <c r="Y647" i="1"/>
  <c r="Y648" i="1"/>
  <c r="Y649" i="1"/>
  <c r="Y650" i="1"/>
  <c r="Y651" i="1"/>
  <c r="Y652" i="1"/>
  <c r="Y653" i="1"/>
  <c r="Y654" i="1"/>
  <c r="Y655" i="1"/>
  <c r="Y656" i="1"/>
  <c r="Y657" i="1"/>
  <c r="Y658" i="1"/>
  <c r="Y659" i="1"/>
  <c r="Y660" i="1"/>
  <c r="Y661" i="1"/>
  <c r="Y662" i="1"/>
  <c r="Y663" i="1"/>
  <c r="Y664" i="1"/>
  <c r="Y665" i="1"/>
  <c r="Y666" i="1"/>
  <c r="Y667" i="1"/>
  <c r="Y668" i="1"/>
  <c r="Y669" i="1"/>
  <c r="Y670" i="1"/>
  <c r="Y671" i="1"/>
  <c r="Y672" i="1"/>
  <c r="Y673" i="1"/>
  <c r="Y674" i="1"/>
  <c r="Y675" i="1"/>
  <c r="Y676" i="1"/>
  <c r="Y677" i="1"/>
  <c r="Y678" i="1"/>
  <c r="Y679" i="1"/>
  <c r="Y680" i="1"/>
  <c r="Y681" i="1"/>
  <c r="Y682" i="1"/>
  <c r="Y683" i="1"/>
  <c r="Y684" i="1"/>
  <c r="Y685" i="1"/>
  <c r="Y686" i="1"/>
  <c r="Y687" i="1"/>
  <c r="Y688" i="1"/>
  <c r="Y689" i="1"/>
  <c r="Y690" i="1"/>
  <c r="Y691" i="1"/>
  <c r="Y692" i="1"/>
  <c r="Y693" i="1"/>
  <c r="Y694" i="1"/>
  <c r="Y695" i="1"/>
  <c r="Y696" i="1"/>
  <c r="Y697" i="1"/>
  <c r="Y698" i="1"/>
  <c r="Y699" i="1"/>
  <c r="Y700" i="1"/>
  <c r="Y701" i="1"/>
  <c r="Y702" i="1"/>
  <c r="Y703" i="1"/>
  <c r="Y704" i="1"/>
  <c r="Y705" i="1"/>
  <c r="Y706" i="1"/>
  <c r="Y707" i="1"/>
  <c r="Y708" i="1"/>
  <c r="Y709" i="1"/>
  <c r="Y710" i="1"/>
  <c r="Y711" i="1"/>
  <c r="Y712" i="1"/>
  <c r="Y713" i="1"/>
  <c r="Y714" i="1"/>
  <c r="Y715" i="1"/>
  <c r="Y716" i="1"/>
  <c r="Y717" i="1"/>
  <c r="Y718" i="1"/>
  <c r="Y719" i="1"/>
  <c r="Y720" i="1"/>
  <c r="Y721" i="1"/>
  <c r="Y722" i="1"/>
  <c r="Y723" i="1"/>
  <c r="Y724" i="1"/>
  <c r="Y725" i="1"/>
  <c r="Y726" i="1"/>
  <c r="Y727" i="1"/>
  <c r="Y728" i="1"/>
  <c r="Y729" i="1"/>
  <c r="Y730" i="1"/>
  <c r="Y731" i="1"/>
  <c r="Y732" i="1"/>
  <c r="Y733" i="1"/>
  <c r="Y734" i="1"/>
  <c r="Y735" i="1"/>
  <c r="Y736" i="1"/>
  <c r="Y737" i="1"/>
  <c r="Y738" i="1"/>
  <c r="Y739" i="1"/>
  <c r="Y740" i="1"/>
  <c r="Y741" i="1"/>
  <c r="Y742" i="1"/>
  <c r="Y743" i="1"/>
  <c r="Y744" i="1"/>
  <c r="Y745" i="1"/>
  <c r="Y746" i="1"/>
  <c r="Y747" i="1"/>
  <c r="Y748" i="1"/>
  <c r="Y749" i="1"/>
  <c r="Y750" i="1"/>
  <c r="Y751" i="1"/>
  <c r="Y752" i="1"/>
  <c r="Y753" i="1"/>
  <c r="Y754" i="1"/>
  <c r="Y755" i="1"/>
  <c r="Y756" i="1"/>
  <c r="Y757" i="1"/>
  <c r="Y758" i="1"/>
  <c r="Y759" i="1"/>
  <c r="Y760" i="1"/>
  <c r="Y761" i="1"/>
  <c r="Y762" i="1"/>
  <c r="Y763" i="1"/>
  <c r="Y764" i="1"/>
  <c r="Y765" i="1"/>
  <c r="Y766" i="1"/>
  <c r="Y767" i="1"/>
  <c r="Y768" i="1"/>
  <c r="Y769" i="1"/>
  <c r="Y770" i="1"/>
  <c r="Y771" i="1"/>
  <c r="Y772" i="1"/>
  <c r="Y773" i="1"/>
  <c r="Y774" i="1"/>
  <c r="Y775" i="1"/>
  <c r="Y776" i="1"/>
  <c r="Y77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454" i="1"/>
  <c r="U455" i="1"/>
  <c r="U456" i="1"/>
  <c r="U457" i="1"/>
  <c r="U458" i="1"/>
  <c r="U459" i="1"/>
  <c r="U460" i="1"/>
  <c r="U461" i="1"/>
  <c r="U462" i="1"/>
  <c r="U463" i="1"/>
  <c r="U464" i="1"/>
  <c r="U465" i="1"/>
  <c r="U466" i="1"/>
  <c r="U467" i="1"/>
  <c r="U468" i="1"/>
  <c r="U469" i="1"/>
  <c r="U470" i="1"/>
  <c r="U471" i="1"/>
  <c r="U472" i="1"/>
  <c r="U473" i="1"/>
  <c r="U474" i="1"/>
  <c r="U475" i="1"/>
  <c r="U476" i="1"/>
  <c r="U477" i="1"/>
  <c r="U478" i="1"/>
  <c r="U479" i="1"/>
  <c r="U480" i="1"/>
  <c r="U481" i="1"/>
  <c r="U482" i="1"/>
  <c r="U483" i="1"/>
  <c r="U484" i="1"/>
  <c r="U485" i="1"/>
  <c r="U486" i="1"/>
  <c r="U487" i="1"/>
  <c r="U488" i="1"/>
  <c r="U489" i="1"/>
  <c r="U490" i="1"/>
  <c r="U491" i="1"/>
  <c r="U492" i="1"/>
  <c r="U493" i="1"/>
  <c r="U494" i="1"/>
  <c r="U495" i="1"/>
  <c r="U496" i="1"/>
  <c r="U497" i="1"/>
  <c r="U498" i="1"/>
  <c r="U499" i="1"/>
  <c r="U500" i="1"/>
  <c r="U501" i="1"/>
  <c r="U502" i="1"/>
  <c r="U503" i="1"/>
  <c r="U504" i="1"/>
  <c r="U505" i="1"/>
  <c r="U506" i="1"/>
  <c r="U507" i="1"/>
  <c r="U508" i="1"/>
  <c r="U509" i="1"/>
  <c r="U510" i="1"/>
  <c r="U511" i="1"/>
  <c r="U512" i="1"/>
  <c r="U513" i="1"/>
  <c r="U514" i="1"/>
  <c r="U515" i="1"/>
  <c r="U516" i="1"/>
  <c r="U517" i="1"/>
  <c r="U518" i="1"/>
  <c r="U519" i="1"/>
  <c r="U520" i="1"/>
  <c r="U521" i="1"/>
  <c r="U522" i="1"/>
  <c r="U523" i="1"/>
  <c r="U524" i="1"/>
  <c r="U525" i="1"/>
  <c r="U526" i="1"/>
  <c r="U527" i="1"/>
  <c r="U528" i="1"/>
  <c r="U529" i="1"/>
  <c r="U530" i="1"/>
  <c r="U531" i="1"/>
  <c r="U532" i="1"/>
  <c r="U533" i="1"/>
  <c r="U534" i="1"/>
  <c r="U535" i="1"/>
  <c r="U536" i="1"/>
  <c r="U537" i="1"/>
  <c r="U538" i="1"/>
  <c r="U539" i="1"/>
  <c r="U540" i="1"/>
  <c r="U541" i="1"/>
  <c r="U542" i="1"/>
  <c r="U543" i="1"/>
  <c r="U544" i="1"/>
  <c r="U545" i="1"/>
  <c r="U546" i="1"/>
  <c r="U547" i="1"/>
  <c r="U548" i="1"/>
  <c r="U549" i="1"/>
  <c r="U550" i="1"/>
  <c r="U551" i="1"/>
  <c r="U552" i="1"/>
  <c r="U553" i="1"/>
  <c r="U554" i="1"/>
  <c r="U555" i="1"/>
  <c r="U556" i="1"/>
  <c r="U557" i="1"/>
  <c r="U558" i="1"/>
  <c r="U559" i="1"/>
  <c r="U560" i="1"/>
  <c r="U561" i="1"/>
  <c r="U562" i="1"/>
  <c r="U563" i="1"/>
  <c r="U564" i="1"/>
  <c r="U565" i="1"/>
  <c r="U566" i="1"/>
  <c r="U567" i="1"/>
  <c r="U568" i="1"/>
  <c r="U569" i="1"/>
  <c r="U570" i="1"/>
  <c r="U571" i="1"/>
  <c r="U572" i="1"/>
  <c r="U573" i="1"/>
  <c r="U574" i="1"/>
  <c r="U575" i="1"/>
  <c r="U576" i="1"/>
  <c r="U577" i="1"/>
  <c r="U578" i="1"/>
  <c r="U579" i="1"/>
  <c r="U580" i="1"/>
  <c r="U581" i="1"/>
  <c r="U582" i="1"/>
  <c r="U583" i="1"/>
  <c r="U584" i="1"/>
  <c r="U585" i="1"/>
  <c r="U586" i="1"/>
  <c r="U587" i="1"/>
  <c r="U588" i="1"/>
  <c r="U589" i="1"/>
  <c r="U590" i="1"/>
  <c r="U591" i="1"/>
  <c r="U592" i="1"/>
  <c r="U593" i="1"/>
  <c r="U594" i="1"/>
  <c r="U595" i="1"/>
  <c r="U596" i="1"/>
  <c r="U597" i="1"/>
  <c r="U598" i="1"/>
  <c r="U599" i="1"/>
  <c r="U600" i="1"/>
  <c r="U601" i="1"/>
  <c r="U602" i="1"/>
  <c r="U603" i="1"/>
  <c r="U604" i="1"/>
  <c r="U605" i="1"/>
  <c r="U606" i="1"/>
  <c r="U607" i="1"/>
  <c r="U608" i="1"/>
  <c r="U609" i="1"/>
  <c r="U610" i="1"/>
  <c r="U611" i="1"/>
  <c r="U612" i="1"/>
  <c r="U613" i="1"/>
  <c r="U614" i="1"/>
  <c r="U615" i="1"/>
  <c r="U616" i="1"/>
  <c r="U617" i="1"/>
  <c r="U618" i="1"/>
  <c r="U619" i="1"/>
  <c r="U620" i="1"/>
  <c r="U621" i="1"/>
  <c r="U622" i="1"/>
  <c r="U623" i="1"/>
  <c r="U624" i="1"/>
  <c r="U625" i="1"/>
  <c r="U626" i="1"/>
  <c r="U627" i="1"/>
  <c r="U628" i="1"/>
  <c r="U629" i="1"/>
  <c r="U630" i="1"/>
  <c r="U631" i="1"/>
  <c r="U632" i="1"/>
  <c r="U633" i="1"/>
  <c r="U634" i="1"/>
  <c r="U635" i="1"/>
  <c r="U636" i="1"/>
  <c r="U637" i="1"/>
  <c r="U638" i="1"/>
  <c r="U639" i="1"/>
  <c r="U640" i="1"/>
  <c r="U641" i="1"/>
  <c r="U642" i="1"/>
  <c r="U643" i="1"/>
  <c r="U644" i="1"/>
  <c r="U645" i="1"/>
  <c r="U646" i="1"/>
  <c r="U647" i="1"/>
  <c r="U648" i="1"/>
  <c r="U649" i="1"/>
  <c r="U650" i="1"/>
  <c r="U651" i="1"/>
  <c r="U652" i="1"/>
  <c r="U653" i="1"/>
  <c r="U654" i="1"/>
  <c r="U655" i="1"/>
  <c r="U656" i="1"/>
  <c r="U657" i="1"/>
  <c r="U658" i="1"/>
  <c r="U659" i="1"/>
  <c r="U660" i="1"/>
  <c r="U661" i="1"/>
  <c r="U662" i="1"/>
  <c r="U663" i="1"/>
  <c r="U664" i="1"/>
  <c r="U665" i="1"/>
  <c r="U666" i="1"/>
  <c r="U667" i="1"/>
  <c r="U668" i="1"/>
  <c r="U669" i="1"/>
  <c r="U670" i="1"/>
  <c r="U671" i="1"/>
  <c r="U672" i="1"/>
  <c r="U673" i="1"/>
  <c r="U674" i="1"/>
  <c r="U675" i="1"/>
  <c r="U676" i="1"/>
  <c r="U677" i="1"/>
  <c r="U678" i="1"/>
  <c r="U679" i="1"/>
  <c r="U680" i="1"/>
  <c r="U681" i="1"/>
  <c r="U682" i="1"/>
  <c r="U683" i="1"/>
  <c r="U684" i="1"/>
  <c r="U685" i="1"/>
  <c r="U686" i="1"/>
  <c r="U687" i="1"/>
  <c r="U688" i="1"/>
  <c r="U689" i="1"/>
  <c r="U690" i="1"/>
  <c r="U691" i="1"/>
  <c r="U692" i="1"/>
  <c r="U693" i="1"/>
  <c r="U694" i="1"/>
  <c r="U695" i="1"/>
  <c r="U696" i="1"/>
  <c r="U697" i="1"/>
  <c r="U698" i="1"/>
  <c r="U699" i="1"/>
  <c r="U700" i="1"/>
  <c r="U701" i="1"/>
  <c r="U702" i="1"/>
  <c r="U703" i="1"/>
  <c r="U704" i="1"/>
  <c r="U705" i="1"/>
  <c r="U706" i="1"/>
  <c r="U707" i="1"/>
  <c r="U708" i="1"/>
  <c r="U709" i="1"/>
  <c r="U710" i="1"/>
  <c r="U711" i="1"/>
  <c r="U712" i="1"/>
  <c r="U713" i="1"/>
  <c r="U714" i="1"/>
  <c r="U715" i="1"/>
  <c r="U716" i="1"/>
  <c r="U717" i="1"/>
  <c r="U718" i="1"/>
  <c r="U719" i="1"/>
  <c r="U720" i="1"/>
  <c r="U721" i="1"/>
  <c r="U722" i="1"/>
  <c r="U723" i="1"/>
  <c r="U724" i="1"/>
  <c r="U725" i="1"/>
  <c r="U726" i="1"/>
  <c r="U727" i="1"/>
  <c r="U728" i="1"/>
  <c r="U729" i="1"/>
  <c r="U730" i="1"/>
  <c r="U731" i="1"/>
  <c r="U732" i="1"/>
  <c r="U733" i="1"/>
  <c r="U734" i="1"/>
  <c r="U735" i="1"/>
  <c r="U736" i="1"/>
  <c r="U737" i="1"/>
  <c r="U738" i="1"/>
  <c r="U739" i="1"/>
  <c r="U740" i="1"/>
  <c r="U741" i="1"/>
  <c r="U742" i="1"/>
  <c r="U743" i="1"/>
  <c r="U744" i="1"/>
  <c r="U745" i="1"/>
  <c r="U746" i="1"/>
  <c r="U747" i="1"/>
  <c r="U748" i="1"/>
  <c r="U749" i="1"/>
  <c r="U750" i="1"/>
  <c r="U751" i="1"/>
  <c r="U752" i="1"/>
  <c r="U753" i="1"/>
  <c r="U754" i="1"/>
  <c r="U755" i="1"/>
  <c r="U756" i="1"/>
  <c r="U757" i="1"/>
  <c r="U758" i="1"/>
  <c r="U759" i="1"/>
  <c r="U760" i="1"/>
  <c r="U761" i="1"/>
  <c r="U762" i="1"/>
  <c r="U763" i="1"/>
  <c r="U764" i="1"/>
  <c r="U765" i="1"/>
  <c r="U766" i="1"/>
  <c r="U767" i="1"/>
  <c r="U768" i="1"/>
  <c r="U769" i="1"/>
  <c r="U770" i="1"/>
  <c r="U771" i="1"/>
  <c r="U772" i="1"/>
  <c r="U773" i="1"/>
  <c r="U774" i="1"/>
  <c r="U775" i="1"/>
  <c r="U776" i="1"/>
  <c r="U777" i="1"/>
  <c r="U7" i="1"/>
  <c r="T4" i="1" l="1"/>
  <c r="D5" i="2" l="1"/>
  <c r="C63" i="4" l="1" a="1"/>
  <c r="C63" i="4" s="1"/>
  <c r="R63" i="4" s="1"/>
  <c r="S63" i="4" l="1"/>
  <c r="Q63" i="4"/>
  <c r="E63" i="4" a="1"/>
  <c r="E63" i="4" s="1"/>
  <c r="D63" i="4"/>
  <c r="C47" i="4" a="1"/>
  <c r="C47" i="4" s="1"/>
  <c r="R47" i="4" s="1"/>
  <c r="C19" i="4" a="1"/>
  <c r="C19" i="4" s="1"/>
  <c r="C111" i="4" a="1"/>
  <c r="C111" i="4" s="1"/>
  <c r="R111" i="4" s="1"/>
  <c r="C95" i="4" a="1"/>
  <c r="C95" i="4" s="1"/>
  <c r="R95" i="4" s="1"/>
  <c r="C31" i="4" a="1"/>
  <c r="C31" i="4" s="1"/>
  <c r="R31" i="4" s="1"/>
  <c r="C124" i="4" a="1"/>
  <c r="C124" i="4" s="1"/>
  <c r="R124" i="4" s="1"/>
  <c r="C79" i="4" a="1"/>
  <c r="C79" i="4" s="1"/>
  <c r="R79" i="4" s="1"/>
  <c r="C120" i="4" a="1"/>
  <c r="C120" i="4" s="1"/>
  <c r="R120" i="4" s="1"/>
  <c r="C119" i="4" a="1"/>
  <c r="C119" i="4" s="1"/>
  <c r="R119" i="4" s="1"/>
  <c r="C107" i="4" a="1"/>
  <c r="C107" i="4" s="1"/>
  <c r="R107" i="4" s="1"/>
  <c r="C91" i="4" a="1"/>
  <c r="C91" i="4" s="1"/>
  <c r="R91" i="4" s="1"/>
  <c r="C75" i="4" a="1"/>
  <c r="C75" i="4" s="1"/>
  <c r="R75" i="4" s="1"/>
  <c r="C59" i="4" a="1"/>
  <c r="C59" i="4" s="1"/>
  <c r="R59" i="4" s="1"/>
  <c r="C43" i="4" a="1"/>
  <c r="C43" i="4" s="1"/>
  <c r="R43" i="4" s="1"/>
  <c r="C27" i="4" a="1"/>
  <c r="C27" i="4" s="1"/>
  <c r="C16" i="4" a="1"/>
  <c r="C16" i="4" s="1"/>
  <c r="C123" i="4" a="1"/>
  <c r="C123" i="4" s="1"/>
  <c r="R123" i="4" s="1"/>
  <c r="C116" i="4" a="1"/>
  <c r="C116" i="4" s="1"/>
  <c r="R116" i="4" s="1"/>
  <c r="C103" i="4" a="1"/>
  <c r="C103" i="4" s="1"/>
  <c r="R103" i="4" s="1"/>
  <c r="C87" i="4" a="1"/>
  <c r="C87" i="4" s="1"/>
  <c r="R87" i="4" s="1"/>
  <c r="C71" i="4" a="1"/>
  <c r="C71" i="4" s="1"/>
  <c r="R71" i="4" s="1"/>
  <c r="C55" i="4" a="1"/>
  <c r="C55" i="4" s="1"/>
  <c r="R55" i="4" s="1"/>
  <c r="C39" i="4" a="1"/>
  <c r="C39" i="4" s="1"/>
  <c r="R39" i="4" s="1"/>
  <c r="C23" i="4" a="1"/>
  <c r="C23" i="4" s="1"/>
  <c r="C121" i="4" a="1"/>
  <c r="C121" i="4" s="1"/>
  <c r="R121" i="4" s="1"/>
  <c r="C115" i="4" a="1"/>
  <c r="C115" i="4" s="1"/>
  <c r="R115" i="4" s="1"/>
  <c r="C99" i="4" a="1"/>
  <c r="C99" i="4" s="1"/>
  <c r="R99" i="4" s="1"/>
  <c r="C83" i="4" a="1"/>
  <c r="C83" i="4" s="1"/>
  <c r="R83" i="4" s="1"/>
  <c r="C67" i="4" a="1"/>
  <c r="C67" i="4" s="1"/>
  <c r="R67" i="4" s="1"/>
  <c r="C51" i="4" a="1"/>
  <c r="C51" i="4" s="1"/>
  <c r="R51" i="4" s="1"/>
  <c r="C35" i="4" a="1"/>
  <c r="C35" i="4" s="1"/>
  <c r="R35" i="4" s="1"/>
  <c r="C122" i="4" a="1"/>
  <c r="C122" i="4" s="1"/>
  <c r="R122" i="4" s="1"/>
  <c r="C118" i="4" a="1"/>
  <c r="C118" i="4" s="1"/>
  <c r="R118" i="4" s="1"/>
  <c r="C114" i="4" a="1"/>
  <c r="C114" i="4" s="1"/>
  <c r="R114" i="4" s="1"/>
  <c r="C110" i="4" a="1"/>
  <c r="C110" i="4" s="1"/>
  <c r="R110" i="4" s="1"/>
  <c r="C106" i="4" a="1"/>
  <c r="C106" i="4" s="1"/>
  <c r="R106" i="4" s="1"/>
  <c r="C102" i="4" a="1"/>
  <c r="C102" i="4" s="1"/>
  <c r="R102" i="4" s="1"/>
  <c r="C98" i="4" a="1"/>
  <c r="C98" i="4" s="1"/>
  <c r="R98" i="4" s="1"/>
  <c r="C94" i="4" a="1"/>
  <c r="C94" i="4" s="1"/>
  <c r="R94" i="4" s="1"/>
  <c r="C90" i="4" a="1"/>
  <c r="C90" i="4" s="1"/>
  <c r="R90" i="4" s="1"/>
  <c r="C86" i="4" a="1"/>
  <c r="C86" i="4" s="1"/>
  <c r="R86" i="4" s="1"/>
  <c r="C82" i="4" a="1"/>
  <c r="C82" i="4" s="1"/>
  <c r="R82" i="4" s="1"/>
  <c r="C78" i="4" a="1"/>
  <c r="C78" i="4" s="1"/>
  <c r="R78" i="4" s="1"/>
  <c r="C74" i="4" a="1"/>
  <c r="C74" i="4" s="1"/>
  <c r="R74" i="4" s="1"/>
  <c r="C70" i="4" a="1"/>
  <c r="C70" i="4" s="1"/>
  <c r="R70" i="4" s="1"/>
  <c r="C66" i="4" a="1"/>
  <c r="C66" i="4" s="1"/>
  <c r="R66" i="4" s="1"/>
  <c r="C62" i="4" a="1"/>
  <c r="C62" i="4" s="1"/>
  <c r="R62" i="4" s="1"/>
  <c r="C58" i="4" a="1"/>
  <c r="C58" i="4" s="1"/>
  <c r="R58" i="4" s="1"/>
  <c r="C54" i="4" a="1"/>
  <c r="C54" i="4" s="1"/>
  <c r="R54" i="4" s="1"/>
  <c r="C50" i="4" a="1"/>
  <c r="C50" i="4" s="1"/>
  <c r="R50" i="4" s="1"/>
  <c r="C46" i="4" a="1"/>
  <c r="C46" i="4" s="1"/>
  <c r="R46" i="4" s="1"/>
  <c r="C42" i="4" a="1"/>
  <c r="C42" i="4" s="1"/>
  <c r="R42" i="4" s="1"/>
  <c r="C38" i="4" a="1"/>
  <c r="C38" i="4" s="1"/>
  <c r="R38" i="4" s="1"/>
  <c r="C34" i="4" a="1"/>
  <c r="C34" i="4" s="1"/>
  <c r="R34" i="4" s="1"/>
  <c r="C30" i="4" a="1"/>
  <c r="C30" i="4" s="1"/>
  <c r="C26" i="4" a="1"/>
  <c r="C26" i="4" s="1"/>
  <c r="C22" i="4" a="1"/>
  <c r="C22" i="4" s="1"/>
  <c r="C18" i="4" a="1"/>
  <c r="C18" i="4" s="1"/>
  <c r="C117" i="4" a="1"/>
  <c r="C117" i="4" s="1"/>
  <c r="R117" i="4" s="1"/>
  <c r="C113" i="4" a="1"/>
  <c r="C113" i="4" s="1"/>
  <c r="R113" i="4" s="1"/>
  <c r="C109" i="4" a="1"/>
  <c r="C109" i="4" s="1"/>
  <c r="R109" i="4" s="1"/>
  <c r="C105" i="4" a="1"/>
  <c r="C105" i="4" s="1"/>
  <c r="R105" i="4" s="1"/>
  <c r="C101" i="4" a="1"/>
  <c r="C101" i="4" s="1"/>
  <c r="R101" i="4" s="1"/>
  <c r="C97" i="4" a="1"/>
  <c r="C97" i="4" s="1"/>
  <c r="R97" i="4" s="1"/>
  <c r="C93" i="4" a="1"/>
  <c r="C93" i="4" s="1"/>
  <c r="R93" i="4" s="1"/>
  <c r="C89" i="4" a="1"/>
  <c r="C89" i="4" s="1"/>
  <c r="R89" i="4" s="1"/>
  <c r="C85" i="4" a="1"/>
  <c r="C85" i="4" s="1"/>
  <c r="R85" i="4" s="1"/>
  <c r="C81" i="4" a="1"/>
  <c r="C81" i="4" s="1"/>
  <c r="R81" i="4" s="1"/>
  <c r="C77" i="4" a="1"/>
  <c r="C77" i="4" s="1"/>
  <c r="R77" i="4" s="1"/>
  <c r="C73" i="4" a="1"/>
  <c r="C73" i="4" s="1"/>
  <c r="R73" i="4" s="1"/>
  <c r="C69" i="4" a="1"/>
  <c r="C69" i="4" s="1"/>
  <c r="R69" i="4" s="1"/>
  <c r="C65" i="4" a="1"/>
  <c r="C65" i="4" s="1"/>
  <c r="R65" i="4" s="1"/>
  <c r="C61" i="4" a="1"/>
  <c r="C61" i="4" s="1"/>
  <c r="R61" i="4" s="1"/>
  <c r="C57" i="4" a="1"/>
  <c r="C57" i="4" s="1"/>
  <c r="R57" i="4" s="1"/>
  <c r="C53" i="4" a="1"/>
  <c r="C53" i="4" s="1"/>
  <c r="R53" i="4" s="1"/>
  <c r="C49" i="4" a="1"/>
  <c r="C49" i="4" s="1"/>
  <c r="R49" i="4" s="1"/>
  <c r="C45" i="4" a="1"/>
  <c r="C45" i="4" s="1"/>
  <c r="R45" i="4" s="1"/>
  <c r="C41" i="4" a="1"/>
  <c r="C41" i="4" s="1"/>
  <c r="R41" i="4" s="1"/>
  <c r="C37" i="4" a="1"/>
  <c r="C37" i="4" s="1"/>
  <c r="R37" i="4" s="1"/>
  <c r="C33" i="4" a="1"/>
  <c r="C33" i="4" s="1"/>
  <c r="R33" i="4" s="1"/>
  <c r="C29" i="4" a="1"/>
  <c r="C29" i="4" s="1"/>
  <c r="C25" i="4" a="1"/>
  <c r="C25" i="4" s="1"/>
  <c r="C21" i="4" a="1"/>
  <c r="C21" i="4" s="1"/>
  <c r="C17" i="4" a="1"/>
  <c r="C17" i="4" s="1"/>
  <c r="C112" i="4" a="1"/>
  <c r="C112" i="4" s="1"/>
  <c r="R112" i="4" s="1"/>
  <c r="C108" i="4" a="1"/>
  <c r="C108" i="4" s="1"/>
  <c r="R108" i="4" s="1"/>
  <c r="C104" i="4" a="1"/>
  <c r="C104" i="4" s="1"/>
  <c r="R104" i="4" s="1"/>
  <c r="C100" i="4" a="1"/>
  <c r="C100" i="4" s="1"/>
  <c r="R100" i="4" s="1"/>
  <c r="C96" i="4" a="1"/>
  <c r="C96" i="4" s="1"/>
  <c r="R96" i="4" s="1"/>
  <c r="C92" i="4" a="1"/>
  <c r="C92" i="4" s="1"/>
  <c r="R92" i="4" s="1"/>
  <c r="C88" i="4" a="1"/>
  <c r="C88" i="4" s="1"/>
  <c r="R88" i="4" s="1"/>
  <c r="C84" i="4" a="1"/>
  <c r="C84" i="4" s="1"/>
  <c r="R84" i="4" s="1"/>
  <c r="C80" i="4" a="1"/>
  <c r="C80" i="4" s="1"/>
  <c r="R80" i="4" s="1"/>
  <c r="C76" i="4" a="1"/>
  <c r="C76" i="4" s="1"/>
  <c r="R76" i="4" s="1"/>
  <c r="C72" i="4" a="1"/>
  <c r="C72" i="4" s="1"/>
  <c r="R72" i="4" s="1"/>
  <c r="C68" i="4" a="1"/>
  <c r="C68" i="4" s="1"/>
  <c r="R68" i="4" s="1"/>
  <c r="C64" i="4" a="1"/>
  <c r="C64" i="4" s="1"/>
  <c r="R64" i="4" s="1"/>
  <c r="C60" i="4" a="1"/>
  <c r="C60" i="4" s="1"/>
  <c r="R60" i="4" s="1"/>
  <c r="C56" i="4" a="1"/>
  <c r="C56" i="4" s="1"/>
  <c r="R56" i="4" s="1"/>
  <c r="C52" i="4" a="1"/>
  <c r="C52" i="4" s="1"/>
  <c r="R52" i="4" s="1"/>
  <c r="C48" i="4" a="1"/>
  <c r="C48" i="4" s="1"/>
  <c r="R48" i="4" s="1"/>
  <c r="C44" i="4" a="1"/>
  <c r="C44" i="4" s="1"/>
  <c r="R44" i="4" s="1"/>
  <c r="C40" i="4" a="1"/>
  <c r="C40" i="4" s="1"/>
  <c r="R40" i="4" s="1"/>
  <c r="C36" i="4" a="1"/>
  <c r="C36" i="4" s="1"/>
  <c r="R36" i="4" s="1"/>
  <c r="C32" i="4" a="1"/>
  <c r="C32" i="4" s="1"/>
  <c r="R32" i="4" s="1"/>
  <c r="C28" i="4" a="1"/>
  <c r="C28" i="4" s="1"/>
  <c r="C24" i="4" a="1"/>
  <c r="C24" i="4" s="1"/>
  <c r="C20" i="4" a="1"/>
  <c r="C20" i="4" s="1"/>
  <c r="S20" i="4" l="1"/>
  <c r="S17" i="4"/>
  <c r="S26" i="4"/>
  <c r="S23" i="4"/>
  <c r="S16" i="4"/>
  <c r="S21" i="4"/>
  <c r="S27" i="4"/>
  <c r="S24" i="4"/>
  <c r="S28" i="4"/>
  <c r="S25" i="4"/>
  <c r="S18" i="4"/>
  <c r="S19" i="4"/>
  <c r="S29" i="4"/>
  <c r="S22" i="4"/>
  <c r="S36" i="4"/>
  <c r="Q36" i="4"/>
  <c r="S52" i="4"/>
  <c r="Q52" i="4"/>
  <c r="S68" i="4"/>
  <c r="Q68" i="4"/>
  <c r="S84" i="4"/>
  <c r="Q84" i="4"/>
  <c r="S100" i="4"/>
  <c r="Q100" i="4"/>
  <c r="S33" i="4"/>
  <c r="Q33" i="4"/>
  <c r="S49" i="4"/>
  <c r="Q49" i="4"/>
  <c r="S65" i="4"/>
  <c r="Q65" i="4"/>
  <c r="S81" i="4"/>
  <c r="Q81" i="4"/>
  <c r="S97" i="4"/>
  <c r="Q97" i="4"/>
  <c r="S113" i="4"/>
  <c r="Q113" i="4"/>
  <c r="S42" i="4"/>
  <c r="Q42" i="4"/>
  <c r="S58" i="4"/>
  <c r="Q58" i="4"/>
  <c r="S74" i="4"/>
  <c r="Q74" i="4"/>
  <c r="S90" i="4"/>
  <c r="Q90" i="4"/>
  <c r="S106" i="4"/>
  <c r="Q106" i="4"/>
  <c r="S122" i="4"/>
  <c r="Q122" i="4"/>
  <c r="S83" i="4"/>
  <c r="Q83" i="4"/>
  <c r="S87" i="4"/>
  <c r="Q87" i="4"/>
  <c r="S75" i="4"/>
  <c r="Q75" i="4"/>
  <c r="S120" i="4"/>
  <c r="Q120" i="4"/>
  <c r="S95" i="4"/>
  <c r="Q95" i="4"/>
  <c r="S40" i="4"/>
  <c r="Q40" i="4"/>
  <c r="S56" i="4"/>
  <c r="Q56" i="4"/>
  <c r="S72" i="4"/>
  <c r="Q72" i="4"/>
  <c r="S88" i="4"/>
  <c r="Q88" i="4"/>
  <c r="S104" i="4"/>
  <c r="Q104" i="4"/>
  <c r="S37" i="4"/>
  <c r="Q37" i="4"/>
  <c r="S53" i="4"/>
  <c r="Q53" i="4"/>
  <c r="S69" i="4"/>
  <c r="Q69" i="4"/>
  <c r="S85" i="4"/>
  <c r="Q85" i="4"/>
  <c r="S101" i="4"/>
  <c r="Q101" i="4"/>
  <c r="S117" i="4"/>
  <c r="Q117" i="4"/>
  <c r="S30" i="4"/>
  <c r="T30" i="4" s="1"/>
  <c r="Q30" i="4"/>
  <c r="S46" i="4"/>
  <c r="Q46" i="4"/>
  <c r="S62" i="4"/>
  <c r="Q62" i="4"/>
  <c r="S78" i="4"/>
  <c r="Q78" i="4"/>
  <c r="S94" i="4"/>
  <c r="Q94" i="4"/>
  <c r="S110" i="4"/>
  <c r="Q110" i="4"/>
  <c r="S35" i="4"/>
  <c r="Q35" i="4"/>
  <c r="S99" i="4"/>
  <c r="Q99" i="4"/>
  <c r="S39" i="4"/>
  <c r="Q39" i="4"/>
  <c r="S103" i="4"/>
  <c r="Q103" i="4"/>
  <c r="S91" i="4"/>
  <c r="Q91" i="4"/>
  <c r="S79" i="4"/>
  <c r="Q79" i="4"/>
  <c r="S111" i="4"/>
  <c r="Q111" i="4"/>
  <c r="S44" i="4"/>
  <c r="Q44" i="4"/>
  <c r="S60" i="4"/>
  <c r="Q60" i="4"/>
  <c r="S76" i="4"/>
  <c r="Q76" i="4"/>
  <c r="S92" i="4"/>
  <c r="Q92" i="4"/>
  <c r="S108" i="4"/>
  <c r="Q108" i="4"/>
  <c r="S41" i="4"/>
  <c r="Q41" i="4"/>
  <c r="S57" i="4"/>
  <c r="Q57" i="4"/>
  <c r="S73" i="4"/>
  <c r="Q73" i="4"/>
  <c r="S89" i="4"/>
  <c r="Q89" i="4"/>
  <c r="S105" i="4"/>
  <c r="Q105" i="4"/>
  <c r="S34" i="4"/>
  <c r="Q34" i="4"/>
  <c r="S50" i="4"/>
  <c r="Q50" i="4"/>
  <c r="S66" i="4"/>
  <c r="Q66" i="4"/>
  <c r="S82" i="4"/>
  <c r="Q82" i="4"/>
  <c r="S98" i="4"/>
  <c r="Q98" i="4"/>
  <c r="S114" i="4"/>
  <c r="Q114" i="4"/>
  <c r="S51" i="4"/>
  <c r="Q51" i="4"/>
  <c r="S115" i="4"/>
  <c r="Q115" i="4"/>
  <c r="S55" i="4"/>
  <c r="Q55" i="4"/>
  <c r="S116" i="4"/>
  <c r="Q116" i="4"/>
  <c r="S43" i="4"/>
  <c r="Q43" i="4"/>
  <c r="S107" i="4"/>
  <c r="Q107" i="4"/>
  <c r="S124" i="4"/>
  <c r="Q124" i="4"/>
  <c r="S32" i="4"/>
  <c r="Q32" i="4"/>
  <c r="S48" i="4"/>
  <c r="Q48" i="4"/>
  <c r="S64" i="4"/>
  <c r="Q64" i="4"/>
  <c r="S80" i="4"/>
  <c r="Q80" i="4"/>
  <c r="S96" i="4"/>
  <c r="Q96" i="4"/>
  <c r="S112" i="4"/>
  <c r="Q112" i="4"/>
  <c r="S45" i="4"/>
  <c r="Q45" i="4"/>
  <c r="S61" i="4"/>
  <c r="Q61" i="4"/>
  <c r="S77" i="4"/>
  <c r="Q77" i="4"/>
  <c r="S93" i="4"/>
  <c r="Q93" i="4"/>
  <c r="S109" i="4"/>
  <c r="Q109" i="4"/>
  <c r="S38" i="4"/>
  <c r="Q38" i="4"/>
  <c r="S54" i="4"/>
  <c r="Q54" i="4"/>
  <c r="S70" i="4"/>
  <c r="Q70" i="4"/>
  <c r="S86" i="4"/>
  <c r="Q86" i="4"/>
  <c r="S102" i="4"/>
  <c r="Q102" i="4"/>
  <c r="S118" i="4"/>
  <c r="Q118" i="4"/>
  <c r="S67" i="4"/>
  <c r="Q67" i="4"/>
  <c r="S121" i="4"/>
  <c r="Q121" i="4"/>
  <c r="S71" i="4"/>
  <c r="Q71" i="4"/>
  <c r="S123" i="4"/>
  <c r="Q123" i="4"/>
  <c r="S59" i="4"/>
  <c r="Q59" i="4"/>
  <c r="S119" i="4"/>
  <c r="Q119" i="4"/>
  <c r="S31" i="4"/>
  <c r="Q31" i="4"/>
  <c r="S47" i="4"/>
  <c r="Q47" i="4"/>
  <c r="E44" i="4" a="1"/>
  <c r="E44" i="4" s="1"/>
  <c r="D44" i="4"/>
  <c r="E60" i="4" a="1"/>
  <c r="E60" i="4" s="1"/>
  <c r="D60" i="4"/>
  <c r="E76" i="4" a="1"/>
  <c r="E76" i="4" s="1"/>
  <c r="D76" i="4"/>
  <c r="E92" i="4" a="1"/>
  <c r="E92" i="4" s="1"/>
  <c r="D92" i="4"/>
  <c r="E108" i="4" a="1"/>
  <c r="E108" i="4" s="1"/>
  <c r="D108" i="4"/>
  <c r="E25" i="4" a="1"/>
  <c r="E25" i="4" s="1"/>
  <c r="D25" i="4"/>
  <c r="E41" i="4" a="1"/>
  <c r="E41" i="4" s="1"/>
  <c r="D41" i="4"/>
  <c r="E57" i="4" a="1"/>
  <c r="E57" i="4" s="1"/>
  <c r="D57" i="4"/>
  <c r="E73" i="4" a="1"/>
  <c r="E73" i="4" s="1"/>
  <c r="D73" i="4"/>
  <c r="D89" i="4"/>
  <c r="E89" i="4" a="1"/>
  <c r="E89" i="4" s="1"/>
  <c r="D105" i="4"/>
  <c r="E105" i="4" a="1"/>
  <c r="E105" i="4" s="1"/>
  <c r="D18" i="4"/>
  <c r="E18" i="4" a="1"/>
  <c r="E18" i="4" s="1"/>
  <c r="D34" i="4"/>
  <c r="E34" i="4" a="1"/>
  <c r="E34" i="4" s="1"/>
  <c r="D50" i="4"/>
  <c r="E50" i="4" a="1"/>
  <c r="E50" i="4" s="1"/>
  <c r="D66" i="4"/>
  <c r="E66" i="4" a="1"/>
  <c r="E66" i="4" s="1"/>
  <c r="D82" i="4"/>
  <c r="E82" i="4" a="1"/>
  <c r="E82" i="4" s="1"/>
  <c r="D98" i="4"/>
  <c r="E98" i="4" a="1"/>
  <c r="E98" i="4" s="1"/>
  <c r="D114" i="4"/>
  <c r="E114" i="4" a="1"/>
  <c r="E114" i="4" s="1"/>
  <c r="E51" i="4" a="1"/>
  <c r="E51" i="4" s="1"/>
  <c r="D51" i="4"/>
  <c r="E115" i="4" a="1"/>
  <c r="E115" i="4" s="1"/>
  <c r="D115" i="4"/>
  <c r="E55" i="4" a="1"/>
  <c r="E55" i="4" s="1"/>
  <c r="D55" i="4"/>
  <c r="E116" i="4" a="1"/>
  <c r="E116" i="4" s="1"/>
  <c r="D116" i="4"/>
  <c r="E43" i="4" a="1"/>
  <c r="E43" i="4" s="1"/>
  <c r="D43" i="4"/>
  <c r="E107" i="4" a="1"/>
  <c r="E107" i="4" s="1"/>
  <c r="D107" i="4"/>
  <c r="E124" i="4" a="1"/>
  <c r="E124" i="4" s="1"/>
  <c r="D124" i="4"/>
  <c r="E19" i="4" a="1"/>
  <c r="E19" i="4" s="1"/>
  <c r="D19" i="4"/>
  <c r="D32" i="4"/>
  <c r="E32" i="4" a="1"/>
  <c r="E32" i="4" s="1"/>
  <c r="D48" i="4"/>
  <c r="E48" i="4" a="1"/>
  <c r="E48" i="4" s="1"/>
  <c r="E64" i="4" a="1"/>
  <c r="E64" i="4" s="1"/>
  <c r="D64" i="4"/>
  <c r="E80" i="4" a="1"/>
  <c r="E80" i="4" s="1"/>
  <c r="D80" i="4"/>
  <c r="E96" i="4" a="1"/>
  <c r="E96" i="4" s="1"/>
  <c r="D96" i="4"/>
  <c r="E112" i="4" a="1"/>
  <c r="E112" i="4" s="1"/>
  <c r="D112" i="4"/>
  <c r="D29" i="4"/>
  <c r="E29" i="4" a="1"/>
  <c r="E29" i="4" s="1"/>
  <c r="D45" i="4"/>
  <c r="E45" i="4" a="1"/>
  <c r="E45" i="4" s="1"/>
  <c r="D61" i="4"/>
  <c r="E61" i="4" a="1"/>
  <c r="E61" i="4" s="1"/>
  <c r="D77" i="4"/>
  <c r="E77" i="4" a="1"/>
  <c r="E77" i="4" s="1"/>
  <c r="D93" i="4"/>
  <c r="E93" i="4" a="1"/>
  <c r="E93" i="4" s="1"/>
  <c r="D109" i="4"/>
  <c r="E109" i="4" a="1"/>
  <c r="E109" i="4" s="1"/>
  <c r="E22" i="4" a="1"/>
  <c r="E22" i="4" s="1"/>
  <c r="D22" i="4"/>
  <c r="E38" i="4" a="1"/>
  <c r="E38" i="4" s="1"/>
  <c r="D38" i="4"/>
  <c r="E54" i="4" a="1"/>
  <c r="E54" i="4" s="1"/>
  <c r="D54" i="4"/>
  <c r="E70" i="4" a="1"/>
  <c r="E70" i="4" s="1"/>
  <c r="D70" i="4"/>
  <c r="D86" i="4"/>
  <c r="E86" i="4" a="1"/>
  <c r="E86" i="4" s="1"/>
  <c r="D102" i="4"/>
  <c r="E102" i="4" a="1"/>
  <c r="E102" i="4" s="1"/>
  <c r="E118" i="4" a="1"/>
  <c r="E118" i="4" s="1"/>
  <c r="D118" i="4"/>
  <c r="E67" i="4" a="1"/>
  <c r="E67" i="4" s="1"/>
  <c r="D67" i="4"/>
  <c r="D121" i="4"/>
  <c r="E121" i="4" a="1"/>
  <c r="E121" i="4" s="1"/>
  <c r="E71" i="4" a="1"/>
  <c r="E71" i="4" s="1"/>
  <c r="D71" i="4"/>
  <c r="E123" i="4" a="1"/>
  <c r="E123" i="4" s="1"/>
  <c r="D123" i="4"/>
  <c r="D59" i="4"/>
  <c r="E59" i="4" a="1"/>
  <c r="E59" i="4" s="1"/>
  <c r="E119" i="4" a="1"/>
  <c r="E119" i="4" s="1"/>
  <c r="D119" i="4"/>
  <c r="E31" i="4" a="1"/>
  <c r="E31" i="4" s="1"/>
  <c r="D31" i="4"/>
  <c r="D47" i="4"/>
  <c r="E47" i="4" a="1"/>
  <c r="E47" i="4" s="1"/>
  <c r="E28" i="4" a="1"/>
  <c r="E28" i="4" s="1"/>
  <c r="D28" i="4"/>
  <c r="D20" i="4"/>
  <c r="E20" i="4" a="1"/>
  <c r="E20" i="4" s="1"/>
  <c r="D36" i="4"/>
  <c r="E36" i="4" a="1"/>
  <c r="E36" i="4" s="1"/>
  <c r="E52" i="4" a="1"/>
  <c r="E52" i="4" s="1"/>
  <c r="D52" i="4"/>
  <c r="E68" i="4" a="1"/>
  <c r="E68" i="4" s="1"/>
  <c r="D68" i="4"/>
  <c r="E84" i="4" a="1"/>
  <c r="E84" i="4" s="1"/>
  <c r="D84" i="4"/>
  <c r="E100" i="4" a="1"/>
  <c r="E100" i="4" s="1"/>
  <c r="D100" i="4"/>
  <c r="E17" i="4" a="1"/>
  <c r="E17" i="4" s="1"/>
  <c r="D17" i="4"/>
  <c r="E33" i="4" a="1"/>
  <c r="E33" i="4" s="1"/>
  <c r="D33" i="4"/>
  <c r="E49" i="4" a="1"/>
  <c r="E49" i="4" s="1"/>
  <c r="D49" i="4"/>
  <c r="E65" i="4" a="1"/>
  <c r="E65" i="4" s="1"/>
  <c r="D65" i="4"/>
  <c r="E81" i="4" a="1"/>
  <c r="E81" i="4" s="1"/>
  <c r="D81" i="4"/>
  <c r="D97" i="4"/>
  <c r="E97" i="4" a="1"/>
  <c r="E97" i="4" s="1"/>
  <c r="D113" i="4"/>
  <c r="E113" i="4" a="1"/>
  <c r="E113" i="4" s="1"/>
  <c r="D26" i="4"/>
  <c r="E26" i="4" a="1"/>
  <c r="E26" i="4" s="1"/>
  <c r="D42" i="4"/>
  <c r="E42" i="4" a="1"/>
  <c r="E42" i="4" s="1"/>
  <c r="D58" i="4"/>
  <c r="E58" i="4" a="1"/>
  <c r="E58" i="4" s="1"/>
  <c r="D74" i="4"/>
  <c r="E74" i="4" a="1"/>
  <c r="E74" i="4" s="1"/>
  <c r="D90" i="4"/>
  <c r="E90" i="4" a="1"/>
  <c r="E90" i="4" s="1"/>
  <c r="E106" i="4" a="1"/>
  <c r="E106" i="4" s="1"/>
  <c r="D106" i="4"/>
  <c r="D122" i="4"/>
  <c r="E122" i="4" a="1"/>
  <c r="E122" i="4" s="1"/>
  <c r="D83" i="4"/>
  <c r="E83" i="4" a="1"/>
  <c r="E83" i="4" s="1"/>
  <c r="E23" i="4" a="1"/>
  <c r="E23" i="4" s="1"/>
  <c r="D23" i="4"/>
  <c r="E87" i="4" a="1"/>
  <c r="E87" i="4" s="1"/>
  <c r="D87" i="4"/>
  <c r="E16" i="4" a="1"/>
  <c r="E16" i="4" s="1"/>
  <c r="D16" i="4"/>
  <c r="E75" i="4" a="1"/>
  <c r="E75" i="4" s="1"/>
  <c r="D75" i="4"/>
  <c r="E120" i="4" a="1"/>
  <c r="E120" i="4" s="1"/>
  <c r="D120" i="4"/>
  <c r="E95" i="4" a="1"/>
  <c r="E95" i="4" s="1"/>
  <c r="D95" i="4"/>
  <c r="D24" i="4"/>
  <c r="E24" i="4" a="1"/>
  <c r="E24" i="4" s="1"/>
  <c r="E40" i="4" a="1"/>
  <c r="E40" i="4" s="1"/>
  <c r="D40" i="4"/>
  <c r="E56" i="4" a="1"/>
  <c r="E56" i="4" s="1"/>
  <c r="D56" i="4"/>
  <c r="E72" i="4" a="1"/>
  <c r="E72" i="4" s="1"/>
  <c r="D72" i="4"/>
  <c r="E88" i="4" a="1"/>
  <c r="E88" i="4" s="1"/>
  <c r="D88" i="4"/>
  <c r="E104" i="4" a="1"/>
  <c r="E104" i="4" s="1"/>
  <c r="D104" i="4"/>
  <c r="D21" i="4"/>
  <c r="E21" i="4" a="1"/>
  <c r="E21" i="4" s="1"/>
  <c r="D37" i="4"/>
  <c r="E37" i="4" a="1"/>
  <c r="E37" i="4" s="1"/>
  <c r="D53" i="4"/>
  <c r="E53" i="4" a="1"/>
  <c r="E53" i="4" s="1"/>
  <c r="D69" i="4"/>
  <c r="E69" i="4" a="1"/>
  <c r="E69" i="4" s="1"/>
  <c r="D85" i="4"/>
  <c r="E85" i="4" a="1"/>
  <c r="E85" i="4" s="1"/>
  <c r="D101" i="4"/>
  <c r="E101" i="4" a="1"/>
  <c r="E101" i="4" s="1"/>
  <c r="D117" i="4"/>
  <c r="E117" i="4" a="1"/>
  <c r="E117" i="4" s="1"/>
  <c r="E30" i="4" a="1"/>
  <c r="E30" i="4" s="1"/>
  <c r="D30" i="4"/>
  <c r="E46" i="4" a="1"/>
  <c r="E46" i="4" s="1"/>
  <c r="D46" i="4"/>
  <c r="E62" i="4" a="1"/>
  <c r="E62" i="4" s="1"/>
  <c r="D62" i="4"/>
  <c r="E78" i="4" a="1"/>
  <c r="E78" i="4" s="1"/>
  <c r="D78" i="4"/>
  <c r="E94" i="4" a="1"/>
  <c r="E94" i="4" s="1"/>
  <c r="D94" i="4"/>
  <c r="D110" i="4"/>
  <c r="E110" i="4" a="1"/>
  <c r="E110" i="4" s="1"/>
  <c r="E35" i="4" a="1"/>
  <c r="E35" i="4" s="1"/>
  <c r="D35" i="4"/>
  <c r="E99" i="4" a="1"/>
  <c r="E99" i="4" s="1"/>
  <c r="D99" i="4"/>
  <c r="E39" i="4" a="1"/>
  <c r="E39" i="4" s="1"/>
  <c r="D39" i="4"/>
  <c r="E103" i="4" a="1"/>
  <c r="E103" i="4" s="1"/>
  <c r="D103" i="4"/>
  <c r="E27" i="4" a="1"/>
  <c r="E27" i="4" s="1"/>
  <c r="D27" i="4"/>
  <c r="E91" i="4" a="1"/>
  <c r="E91" i="4" s="1"/>
  <c r="D91" i="4"/>
  <c r="E79" i="4" a="1"/>
  <c r="E79" i="4" s="1"/>
  <c r="D79" i="4"/>
  <c r="E111" i="4" a="1"/>
  <c r="E111" i="4" s="1"/>
  <c r="D111" i="4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" i="1"/>
  <c r="T31" i="4" l="1"/>
  <c r="T32" i="4" s="1"/>
  <c r="T33" i="4" s="1"/>
  <c r="T34" i="4" s="1"/>
  <c r="T35" i="4" s="1"/>
  <c r="T36" i="4" s="1"/>
  <c r="T37" i="4" s="1"/>
  <c r="T38" i="4" s="1"/>
  <c r="T39" i="4" s="1"/>
  <c r="T40" i="4" s="1"/>
  <c r="T41" i="4" s="1"/>
  <c r="T42" i="4" s="1"/>
  <c r="T43" i="4" s="1"/>
  <c r="T44" i="4" s="1"/>
  <c r="T45" i="4" s="1"/>
  <c r="T46" i="4" s="1"/>
  <c r="T47" i="4" s="1"/>
  <c r="T48" i="4" s="1"/>
  <c r="T49" i="4" s="1"/>
  <c r="T50" i="4" s="1"/>
  <c r="T51" i="4" s="1"/>
  <c r="T52" i="4" s="1"/>
  <c r="T53" i="4" s="1"/>
  <c r="T54" i="4" s="1"/>
  <c r="T55" i="4" s="1"/>
  <c r="T56" i="4" s="1"/>
  <c r="T57" i="4" s="1"/>
  <c r="T58" i="4" s="1"/>
  <c r="T59" i="4" s="1"/>
  <c r="T60" i="4" s="1"/>
  <c r="T61" i="4" s="1"/>
  <c r="T62" i="4" s="1"/>
  <c r="T63" i="4" s="1"/>
  <c r="T64" i="4" s="1"/>
  <c r="T65" i="4" s="1"/>
  <c r="T66" i="4" s="1"/>
  <c r="T67" i="4" s="1"/>
  <c r="T68" i="4" s="1"/>
  <c r="T69" i="4" s="1"/>
  <c r="T70" i="4" s="1"/>
  <c r="T71" i="4" s="1"/>
  <c r="T72" i="4" s="1"/>
  <c r="T73" i="4" s="1"/>
  <c r="T74" i="4" s="1"/>
  <c r="T75" i="4" s="1"/>
  <c r="T76" i="4" s="1"/>
  <c r="T77" i="4" s="1"/>
  <c r="T78" i="4" s="1"/>
  <c r="T79" i="4" s="1"/>
  <c r="T80" i="4" s="1"/>
  <c r="T81" i="4" s="1"/>
  <c r="T82" i="4" s="1"/>
  <c r="T83" i="4" s="1"/>
  <c r="T84" i="4" s="1"/>
  <c r="T85" i="4" s="1"/>
  <c r="T86" i="4" s="1"/>
  <c r="T87" i="4" s="1"/>
  <c r="T88" i="4" s="1"/>
  <c r="T89" i="4" s="1"/>
  <c r="T90" i="4" s="1"/>
  <c r="T91" i="4" s="1"/>
  <c r="T92" i="4" s="1"/>
  <c r="T93" i="4" s="1"/>
  <c r="T94" i="4" s="1"/>
  <c r="T95" i="4" s="1"/>
  <c r="T96" i="4" s="1"/>
  <c r="T97" i="4" s="1"/>
  <c r="T98" i="4" s="1"/>
  <c r="T99" i="4" s="1"/>
  <c r="T100" i="4" s="1"/>
  <c r="T101" i="4" s="1"/>
  <c r="T102" i="4" s="1"/>
  <c r="T103" i="4" s="1"/>
  <c r="T104" i="4" s="1"/>
  <c r="T105" i="4" s="1"/>
  <c r="T106" i="4" s="1"/>
  <c r="T107" i="4" s="1"/>
  <c r="T108" i="4" s="1"/>
  <c r="T109" i="4" s="1"/>
  <c r="T110" i="4" s="1"/>
  <c r="T111" i="4" s="1"/>
  <c r="T112" i="4" s="1"/>
  <c r="T113" i="4" s="1"/>
  <c r="T114" i="4" s="1"/>
  <c r="T115" i="4" s="1"/>
  <c r="T116" i="4" s="1"/>
  <c r="T117" i="4" s="1"/>
  <c r="T118" i="4" s="1"/>
  <c r="T119" i="4" s="1"/>
  <c r="T120" i="4" s="1"/>
  <c r="T121" i="4" s="1"/>
  <c r="T122" i="4" s="1"/>
  <c r="T123" i="4" s="1"/>
  <c r="T124" i="4" s="1"/>
  <c r="V8" i="1"/>
  <c r="V9" i="1"/>
  <c r="V10" i="1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58" i="1"/>
  <c r="V59" i="1"/>
  <c r="V60" i="1"/>
  <c r="V61" i="1"/>
  <c r="V62" i="1"/>
  <c r="V63" i="1"/>
  <c r="V64" i="1"/>
  <c r="V65" i="1"/>
  <c r="V66" i="1"/>
  <c r="V67" i="1"/>
  <c r="V68" i="1"/>
  <c r="V69" i="1"/>
  <c r="V70" i="1"/>
  <c r="V71" i="1"/>
  <c r="V72" i="1"/>
  <c r="V73" i="1"/>
  <c r="V74" i="1"/>
  <c r="V75" i="1"/>
  <c r="V76" i="1"/>
  <c r="V77" i="1"/>
  <c r="V78" i="1"/>
  <c r="V79" i="1"/>
  <c r="V80" i="1"/>
  <c r="V81" i="1"/>
  <c r="V82" i="1"/>
  <c r="V83" i="1"/>
  <c r="V84" i="1"/>
  <c r="V85" i="1"/>
  <c r="V86" i="1"/>
  <c r="V87" i="1"/>
  <c r="V88" i="1"/>
  <c r="V89" i="1"/>
  <c r="V90" i="1"/>
  <c r="V91" i="1"/>
  <c r="V92" i="1"/>
  <c r="V93" i="1"/>
  <c r="V94" i="1"/>
  <c r="V95" i="1"/>
  <c r="V96" i="1"/>
  <c r="V97" i="1"/>
  <c r="V98" i="1"/>
  <c r="V99" i="1"/>
  <c r="V100" i="1"/>
  <c r="V101" i="1"/>
  <c r="V102" i="1"/>
  <c r="V103" i="1"/>
  <c r="V104" i="1"/>
  <c r="V105" i="1"/>
  <c r="V106" i="1"/>
  <c r="V107" i="1"/>
  <c r="V108" i="1"/>
  <c r="V109" i="1"/>
  <c r="V110" i="1"/>
  <c r="V111" i="1"/>
  <c r="V112" i="1"/>
  <c r="V113" i="1"/>
  <c r="V114" i="1"/>
  <c r="V115" i="1"/>
  <c r="V116" i="1"/>
  <c r="V117" i="1"/>
  <c r="V118" i="1"/>
  <c r="V119" i="1"/>
  <c r="V120" i="1"/>
  <c r="V121" i="1"/>
  <c r="V122" i="1"/>
  <c r="V123" i="1"/>
  <c r="V124" i="1"/>
  <c r="V125" i="1"/>
  <c r="V126" i="1"/>
  <c r="V127" i="1"/>
  <c r="V128" i="1"/>
  <c r="V129" i="1"/>
  <c r="V130" i="1"/>
  <c r="V131" i="1"/>
  <c r="V132" i="1"/>
  <c r="V133" i="1"/>
  <c r="V134" i="1"/>
  <c r="V135" i="1"/>
  <c r="V136" i="1"/>
  <c r="V137" i="1"/>
  <c r="V138" i="1"/>
  <c r="V139" i="1"/>
  <c r="V140" i="1"/>
  <c r="V141" i="1"/>
  <c r="V142" i="1"/>
  <c r="V143" i="1"/>
  <c r="V144" i="1"/>
  <c r="V145" i="1"/>
  <c r="V146" i="1"/>
  <c r="V147" i="1"/>
  <c r="V148" i="1"/>
  <c r="V149" i="1"/>
  <c r="V150" i="1"/>
  <c r="V151" i="1"/>
  <c r="V152" i="1"/>
  <c r="V153" i="1"/>
  <c r="V154" i="1"/>
  <c r="V155" i="1"/>
  <c r="V156" i="1"/>
  <c r="V157" i="1"/>
  <c r="V158" i="1"/>
  <c r="V159" i="1"/>
  <c r="V160" i="1"/>
  <c r="V161" i="1"/>
  <c r="V162" i="1"/>
  <c r="V163" i="1"/>
  <c r="V164" i="1"/>
  <c r="V165" i="1"/>
  <c r="V166" i="1"/>
  <c r="V167" i="1"/>
  <c r="V168" i="1"/>
  <c r="V169" i="1"/>
  <c r="V170" i="1"/>
  <c r="V171" i="1"/>
  <c r="V172" i="1"/>
  <c r="V173" i="1"/>
  <c r="V174" i="1"/>
  <c r="V175" i="1"/>
  <c r="V176" i="1"/>
  <c r="V177" i="1"/>
  <c r="V178" i="1"/>
  <c r="V179" i="1"/>
  <c r="V180" i="1"/>
  <c r="V181" i="1"/>
  <c r="V182" i="1"/>
  <c r="V183" i="1"/>
  <c r="V184" i="1"/>
  <c r="V185" i="1"/>
  <c r="V186" i="1"/>
  <c r="V187" i="1"/>
  <c r="V188" i="1"/>
  <c r="V189" i="1"/>
  <c r="V190" i="1"/>
  <c r="V191" i="1"/>
  <c r="V192" i="1"/>
  <c r="V193" i="1"/>
  <c r="V194" i="1"/>
  <c r="V195" i="1"/>
  <c r="V196" i="1"/>
  <c r="V197" i="1"/>
  <c r="V198" i="1"/>
  <c r="V199" i="1"/>
  <c r="V200" i="1"/>
  <c r="V201" i="1"/>
  <c r="V202" i="1"/>
  <c r="V203" i="1"/>
  <c r="V204" i="1"/>
  <c r="V205" i="1"/>
  <c r="V206" i="1"/>
  <c r="V207" i="1"/>
  <c r="V208" i="1"/>
  <c r="V209" i="1"/>
  <c r="V210" i="1"/>
  <c r="V211" i="1"/>
  <c r="V212" i="1"/>
  <c r="V213" i="1"/>
  <c r="V214" i="1"/>
  <c r="V215" i="1"/>
  <c r="V216" i="1"/>
  <c r="V217" i="1"/>
  <c r="V218" i="1"/>
  <c r="V219" i="1"/>
  <c r="V220" i="1"/>
  <c r="V221" i="1"/>
  <c r="V222" i="1"/>
  <c r="V223" i="1"/>
  <c r="V224" i="1"/>
  <c r="V225" i="1"/>
  <c r="V226" i="1"/>
  <c r="V227" i="1"/>
  <c r="V228" i="1"/>
  <c r="V229" i="1"/>
  <c r="V230" i="1"/>
  <c r="V231" i="1"/>
  <c r="V232" i="1"/>
  <c r="V233" i="1"/>
  <c r="V234" i="1"/>
  <c r="V235" i="1"/>
  <c r="V236" i="1"/>
  <c r="V237" i="1"/>
  <c r="V238" i="1"/>
  <c r="V239" i="1"/>
  <c r="V240" i="1"/>
  <c r="V241" i="1"/>
  <c r="V242" i="1"/>
  <c r="V243" i="1"/>
  <c r="V244" i="1"/>
  <c r="V245" i="1"/>
  <c r="V246" i="1"/>
  <c r="V247" i="1"/>
  <c r="V248" i="1"/>
  <c r="V249" i="1"/>
  <c r="V250" i="1"/>
  <c r="V251" i="1"/>
  <c r="V252" i="1"/>
  <c r="V253" i="1"/>
  <c r="V254" i="1"/>
  <c r="V255" i="1"/>
  <c r="V256" i="1"/>
  <c r="V257" i="1"/>
  <c r="V258" i="1"/>
  <c r="V259" i="1"/>
  <c r="V260" i="1"/>
  <c r="V261" i="1"/>
  <c r="V262" i="1"/>
  <c r="V263" i="1"/>
  <c r="V264" i="1"/>
  <c r="V265" i="1"/>
  <c r="V266" i="1"/>
  <c r="V267" i="1"/>
  <c r="V268" i="1"/>
  <c r="V269" i="1"/>
  <c r="V270" i="1"/>
  <c r="V271" i="1"/>
  <c r="V272" i="1"/>
  <c r="V273" i="1"/>
  <c r="V274" i="1"/>
  <c r="V275" i="1"/>
  <c r="V276" i="1"/>
  <c r="V277" i="1"/>
  <c r="V278" i="1"/>
  <c r="V279" i="1"/>
  <c r="V280" i="1"/>
  <c r="V281" i="1"/>
  <c r="V282" i="1"/>
  <c r="V283" i="1"/>
  <c r="V284" i="1"/>
  <c r="V285" i="1"/>
  <c r="V286" i="1"/>
  <c r="V287" i="1"/>
  <c r="V288" i="1"/>
  <c r="V289" i="1"/>
  <c r="V290" i="1"/>
  <c r="V291" i="1"/>
  <c r="V292" i="1"/>
  <c r="V293" i="1"/>
  <c r="V294" i="1"/>
  <c r="V295" i="1"/>
  <c r="V296" i="1"/>
  <c r="V297" i="1"/>
  <c r="V298" i="1"/>
  <c r="V299" i="1"/>
  <c r="V300" i="1"/>
  <c r="V301" i="1"/>
  <c r="V302" i="1"/>
  <c r="V303" i="1"/>
  <c r="V304" i="1"/>
  <c r="V305" i="1"/>
  <c r="V306" i="1"/>
  <c r="V307" i="1"/>
  <c r="V308" i="1"/>
  <c r="V309" i="1"/>
  <c r="V310" i="1"/>
  <c r="V311" i="1"/>
  <c r="V312" i="1"/>
  <c r="V313" i="1"/>
  <c r="V314" i="1"/>
  <c r="V315" i="1"/>
  <c r="V316" i="1"/>
  <c r="V317" i="1"/>
  <c r="V318" i="1"/>
  <c r="V319" i="1"/>
  <c r="V320" i="1"/>
  <c r="V321" i="1"/>
  <c r="V322" i="1"/>
  <c r="V323" i="1"/>
  <c r="V324" i="1"/>
  <c r="V325" i="1"/>
  <c r="V326" i="1"/>
  <c r="V327" i="1"/>
  <c r="V328" i="1"/>
  <c r="V329" i="1"/>
  <c r="V330" i="1"/>
  <c r="V331" i="1"/>
  <c r="V332" i="1"/>
  <c r="V333" i="1"/>
  <c r="V334" i="1"/>
  <c r="V335" i="1"/>
  <c r="V336" i="1"/>
  <c r="V337" i="1"/>
  <c r="V338" i="1"/>
  <c r="V339" i="1"/>
  <c r="V340" i="1"/>
  <c r="V341" i="1"/>
  <c r="V342" i="1"/>
  <c r="V343" i="1"/>
  <c r="V344" i="1"/>
  <c r="V345" i="1"/>
  <c r="V346" i="1"/>
  <c r="V347" i="1"/>
  <c r="V348" i="1"/>
  <c r="V349" i="1"/>
  <c r="V350" i="1"/>
  <c r="V351" i="1"/>
  <c r="V352" i="1"/>
  <c r="V353" i="1"/>
  <c r="V354" i="1"/>
  <c r="V355" i="1"/>
  <c r="V356" i="1"/>
  <c r="V357" i="1"/>
  <c r="V358" i="1"/>
  <c r="V359" i="1"/>
  <c r="V360" i="1"/>
  <c r="V361" i="1"/>
  <c r="V362" i="1"/>
  <c r="V363" i="1"/>
  <c r="V364" i="1"/>
  <c r="V365" i="1"/>
  <c r="V366" i="1"/>
  <c r="V367" i="1"/>
  <c r="V368" i="1"/>
  <c r="V369" i="1"/>
  <c r="V370" i="1"/>
  <c r="V371" i="1"/>
  <c r="V372" i="1"/>
  <c r="V373" i="1"/>
  <c r="V374" i="1"/>
  <c r="V375" i="1"/>
  <c r="V376" i="1"/>
  <c r="V377" i="1"/>
  <c r="V378" i="1"/>
  <c r="V379" i="1"/>
  <c r="V380" i="1"/>
  <c r="V381" i="1"/>
  <c r="V382" i="1"/>
  <c r="V383" i="1"/>
  <c r="V384" i="1"/>
  <c r="V385" i="1"/>
  <c r="V386" i="1"/>
  <c r="V387" i="1"/>
  <c r="V388" i="1"/>
  <c r="V389" i="1"/>
  <c r="V390" i="1"/>
  <c r="V391" i="1"/>
  <c r="V392" i="1"/>
  <c r="V393" i="1"/>
  <c r="V394" i="1"/>
  <c r="V395" i="1"/>
  <c r="V396" i="1"/>
  <c r="V397" i="1"/>
  <c r="V398" i="1"/>
  <c r="V399" i="1"/>
  <c r="V400" i="1"/>
  <c r="V401" i="1"/>
  <c r="V402" i="1"/>
  <c r="V403" i="1"/>
  <c r="V404" i="1"/>
  <c r="V405" i="1"/>
  <c r="V406" i="1"/>
  <c r="V407" i="1"/>
  <c r="V408" i="1"/>
  <c r="V409" i="1"/>
  <c r="V410" i="1"/>
  <c r="V411" i="1"/>
  <c r="V412" i="1"/>
  <c r="V413" i="1"/>
  <c r="V414" i="1"/>
  <c r="V415" i="1"/>
  <c r="V416" i="1"/>
  <c r="V417" i="1"/>
  <c r="V418" i="1"/>
  <c r="V419" i="1"/>
  <c r="V420" i="1"/>
  <c r="V421" i="1"/>
  <c r="V422" i="1"/>
  <c r="V423" i="1"/>
  <c r="V424" i="1"/>
  <c r="V425" i="1"/>
  <c r="V426" i="1"/>
  <c r="V427" i="1"/>
  <c r="V428" i="1"/>
  <c r="V429" i="1"/>
  <c r="V430" i="1"/>
  <c r="V431" i="1"/>
  <c r="V432" i="1"/>
  <c r="V433" i="1"/>
  <c r="V434" i="1"/>
  <c r="V435" i="1"/>
  <c r="V436" i="1"/>
  <c r="V437" i="1"/>
  <c r="V438" i="1"/>
  <c r="V439" i="1"/>
  <c r="V440" i="1"/>
  <c r="V441" i="1"/>
  <c r="V442" i="1"/>
  <c r="V443" i="1"/>
  <c r="V444" i="1"/>
  <c r="V445" i="1"/>
  <c r="V446" i="1"/>
  <c r="V447" i="1"/>
  <c r="V448" i="1"/>
  <c r="V449" i="1"/>
  <c r="V450" i="1"/>
  <c r="V451" i="1"/>
  <c r="V452" i="1"/>
  <c r="V453" i="1"/>
  <c r="V454" i="1"/>
  <c r="V455" i="1"/>
  <c r="V456" i="1"/>
  <c r="V457" i="1"/>
  <c r="V458" i="1"/>
  <c r="V459" i="1"/>
  <c r="V460" i="1"/>
  <c r="V461" i="1"/>
  <c r="V462" i="1"/>
  <c r="V463" i="1"/>
  <c r="V464" i="1"/>
  <c r="V465" i="1"/>
  <c r="V466" i="1"/>
  <c r="V467" i="1"/>
  <c r="V468" i="1"/>
  <c r="V469" i="1"/>
  <c r="V470" i="1"/>
  <c r="V471" i="1"/>
  <c r="V472" i="1"/>
  <c r="V473" i="1"/>
  <c r="V474" i="1"/>
  <c r="V475" i="1"/>
  <c r="V476" i="1"/>
  <c r="V477" i="1"/>
  <c r="V478" i="1"/>
  <c r="V479" i="1"/>
  <c r="V480" i="1"/>
  <c r="V481" i="1"/>
  <c r="V482" i="1"/>
  <c r="V483" i="1"/>
  <c r="V484" i="1"/>
  <c r="V485" i="1"/>
  <c r="V486" i="1"/>
  <c r="V487" i="1"/>
  <c r="V488" i="1"/>
  <c r="V489" i="1"/>
  <c r="V490" i="1"/>
  <c r="V491" i="1"/>
  <c r="V492" i="1"/>
  <c r="V493" i="1"/>
  <c r="V494" i="1"/>
  <c r="V495" i="1"/>
  <c r="V496" i="1"/>
  <c r="V497" i="1"/>
  <c r="V498" i="1"/>
  <c r="V499" i="1"/>
  <c r="V500" i="1"/>
  <c r="V501" i="1"/>
  <c r="V502" i="1"/>
  <c r="V503" i="1"/>
  <c r="V504" i="1"/>
  <c r="V505" i="1"/>
  <c r="V506" i="1"/>
  <c r="V507" i="1"/>
  <c r="V508" i="1"/>
  <c r="V509" i="1"/>
  <c r="V510" i="1"/>
  <c r="V511" i="1"/>
  <c r="V512" i="1"/>
  <c r="V513" i="1"/>
  <c r="V514" i="1"/>
  <c r="V515" i="1"/>
  <c r="V516" i="1"/>
  <c r="V517" i="1"/>
  <c r="V518" i="1"/>
  <c r="V519" i="1"/>
  <c r="V520" i="1"/>
  <c r="V521" i="1"/>
  <c r="V522" i="1"/>
  <c r="V523" i="1"/>
  <c r="V524" i="1"/>
  <c r="V525" i="1"/>
  <c r="V526" i="1"/>
  <c r="V527" i="1"/>
  <c r="V528" i="1"/>
  <c r="V529" i="1"/>
  <c r="V530" i="1"/>
  <c r="V531" i="1"/>
  <c r="V532" i="1"/>
  <c r="V533" i="1"/>
  <c r="V534" i="1"/>
  <c r="V535" i="1"/>
  <c r="V536" i="1"/>
  <c r="V537" i="1"/>
  <c r="V538" i="1"/>
  <c r="V539" i="1"/>
  <c r="V540" i="1"/>
  <c r="V541" i="1"/>
  <c r="V542" i="1"/>
  <c r="V543" i="1"/>
  <c r="V544" i="1"/>
  <c r="V545" i="1"/>
  <c r="V546" i="1"/>
  <c r="V547" i="1"/>
  <c r="V548" i="1"/>
  <c r="V549" i="1"/>
  <c r="V550" i="1"/>
  <c r="V551" i="1"/>
  <c r="V552" i="1"/>
  <c r="V553" i="1"/>
  <c r="V554" i="1"/>
  <c r="V555" i="1"/>
  <c r="V556" i="1"/>
  <c r="V557" i="1"/>
  <c r="V558" i="1"/>
  <c r="V559" i="1"/>
  <c r="V560" i="1"/>
  <c r="V561" i="1"/>
  <c r="V562" i="1"/>
  <c r="V563" i="1"/>
  <c r="V564" i="1"/>
  <c r="V565" i="1"/>
  <c r="V566" i="1"/>
  <c r="V567" i="1"/>
  <c r="V568" i="1"/>
  <c r="V569" i="1"/>
  <c r="V570" i="1"/>
  <c r="V571" i="1"/>
  <c r="V572" i="1"/>
  <c r="V573" i="1"/>
  <c r="V574" i="1"/>
  <c r="V575" i="1"/>
  <c r="V576" i="1"/>
  <c r="V577" i="1"/>
  <c r="V578" i="1"/>
  <c r="V579" i="1"/>
  <c r="V580" i="1"/>
  <c r="V581" i="1"/>
  <c r="V582" i="1"/>
  <c r="V583" i="1"/>
  <c r="V584" i="1"/>
  <c r="V585" i="1"/>
  <c r="V586" i="1"/>
  <c r="V587" i="1"/>
  <c r="V588" i="1"/>
  <c r="V589" i="1"/>
  <c r="V590" i="1"/>
  <c r="V591" i="1"/>
  <c r="V592" i="1"/>
  <c r="V593" i="1"/>
  <c r="V594" i="1"/>
  <c r="V595" i="1"/>
  <c r="V596" i="1"/>
  <c r="V597" i="1"/>
  <c r="V598" i="1"/>
  <c r="V599" i="1"/>
  <c r="V600" i="1"/>
  <c r="V601" i="1"/>
  <c r="V602" i="1"/>
  <c r="V603" i="1"/>
  <c r="V604" i="1"/>
  <c r="V605" i="1"/>
  <c r="V606" i="1"/>
  <c r="V607" i="1"/>
  <c r="V608" i="1"/>
  <c r="V609" i="1"/>
  <c r="V610" i="1"/>
  <c r="V611" i="1"/>
  <c r="V612" i="1"/>
  <c r="V613" i="1"/>
  <c r="V614" i="1"/>
  <c r="V615" i="1"/>
  <c r="V616" i="1"/>
  <c r="V617" i="1"/>
  <c r="V618" i="1"/>
  <c r="V619" i="1"/>
  <c r="V620" i="1"/>
  <c r="V621" i="1"/>
  <c r="V622" i="1"/>
  <c r="V623" i="1"/>
  <c r="V624" i="1"/>
  <c r="V625" i="1"/>
  <c r="V626" i="1"/>
  <c r="V627" i="1"/>
  <c r="V628" i="1"/>
  <c r="V629" i="1"/>
  <c r="V630" i="1"/>
  <c r="V631" i="1"/>
  <c r="V632" i="1"/>
  <c r="V633" i="1"/>
  <c r="V634" i="1"/>
  <c r="V635" i="1"/>
  <c r="V636" i="1"/>
  <c r="V637" i="1"/>
  <c r="V638" i="1"/>
  <c r="V639" i="1"/>
  <c r="V640" i="1"/>
  <c r="V641" i="1"/>
  <c r="V642" i="1"/>
  <c r="V643" i="1"/>
  <c r="V644" i="1"/>
  <c r="V645" i="1"/>
  <c r="V646" i="1"/>
  <c r="V647" i="1"/>
  <c r="V648" i="1"/>
  <c r="V649" i="1"/>
  <c r="V650" i="1"/>
  <c r="V651" i="1"/>
  <c r="V652" i="1"/>
  <c r="V653" i="1"/>
  <c r="V654" i="1"/>
  <c r="V655" i="1"/>
  <c r="V656" i="1"/>
  <c r="V657" i="1"/>
  <c r="V658" i="1"/>
  <c r="V659" i="1"/>
  <c r="V660" i="1"/>
  <c r="V661" i="1"/>
  <c r="V662" i="1"/>
  <c r="V663" i="1"/>
  <c r="V664" i="1"/>
  <c r="V665" i="1"/>
  <c r="V666" i="1"/>
  <c r="V667" i="1"/>
  <c r="V668" i="1"/>
  <c r="V669" i="1"/>
  <c r="V670" i="1"/>
  <c r="V671" i="1"/>
  <c r="V672" i="1"/>
  <c r="V673" i="1"/>
  <c r="V674" i="1"/>
  <c r="V675" i="1"/>
  <c r="V676" i="1"/>
  <c r="V677" i="1"/>
  <c r="V678" i="1"/>
  <c r="V679" i="1"/>
  <c r="V680" i="1"/>
  <c r="V681" i="1"/>
  <c r="V682" i="1"/>
  <c r="V683" i="1"/>
  <c r="V684" i="1"/>
  <c r="V685" i="1"/>
  <c r="V686" i="1"/>
  <c r="V687" i="1"/>
  <c r="V688" i="1"/>
  <c r="V689" i="1"/>
  <c r="V690" i="1"/>
  <c r="V691" i="1"/>
  <c r="V692" i="1"/>
  <c r="V693" i="1"/>
  <c r="V694" i="1"/>
  <c r="V695" i="1"/>
  <c r="V696" i="1"/>
  <c r="V697" i="1"/>
  <c r="V698" i="1"/>
  <c r="V699" i="1"/>
  <c r="V700" i="1"/>
  <c r="V701" i="1"/>
  <c r="V702" i="1"/>
  <c r="V703" i="1"/>
  <c r="V704" i="1"/>
  <c r="V705" i="1"/>
  <c r="V706" i="1"/>
  <c r="V707" i="1"/>
  <c r="V708" i="1"/>
  <c r="V709" i="1"/>
  <c r="V710" i="1"/>
  <c r="V711" i="1"/>
  <c r="V712" i="1"/>
  <c r="V713" i="1"/>
  <c r="V714" i="1"/>
  <c r="V715" i="1"/>
  <c r="V716" i="1"/>
  <c r="V717" i="1"/>
  <c r="V718" i="1"/>
  <c r="V719" i="1"/>
  <c r="V720" i="1"/>
  <c r="V721" i="1"/>
  <c r="V722" i="1"/>
  <c r="V723" i="1"/>
  <c r="V724" i="1"/>
  <c r="V725" i="1"/>
  <c r="V726" i="1"/>
  <c r="V727" i="1"/>
  <c r="V728" i="1"/>
  <c r="V729" i="1"/>
  <c r="V730" i="1"/>
  <c r="V731" i="1"/>
  <c r="V732" i="1"/>
  <c r="V733" i="1"/>
  <c r="V734" i="1"/>
  <c r="V735" i="1"/>
  <c r="V736" i="1"/>
  <c r="V737" i="1"/>
  <c r="V738" i="1"/>
  <c r="V739" i="1"/>
  <c r="V740" i="1"/>
  <c r="V741" i="1"/>
  <c r="V742" i="1"/>
  <c r="V743" i="1"/>
  <c r="V744" i="1"/>
  <c r="V745" i="1"/>
  <c r="V746" i="1"/>
  <c r="V747" i="1"/>
  <c r="V748" i="1"/>
  <c r="V749" i="1"/>
  <c r="V750" i="1"/>
  <c r="V751" i="1"/>
  <c r="V752" i="1"/>
  <c r="V753" i="1"/>
  <c r="V754" i="1"/>
  <c r="V755" i="1"/>
  <c r="V756" i="1"/>
  <c r="V757" i="1"/>
  <c r="V758" i="1"/>
  <c r="V759" i="1"/>
  <c r="V760" i="1"/>
  <c r="V761" i="1"/>
  <c r="V762" i="1"/>
  <c r="V763" i="1"/>
  <c r="V764" i="1"/>
  <c r="V765" i="1"/>
  <c r="V766" i="1"/>
  <c r="V767" i="1"/>
  <c r="V768" i="1"/>
  <c r="V769" i="1"/>
  <c r="V770" i="1"/>
  <c r="V771" i="1"/>
  <c r="V772" i="1"/>
  <c r="V773" i="1"/>
  <c r="V774" i="1"/>
  <c r="V775" i="1"/>
  <c r="V776" i="1"/>
  <c r="V777" i="1"/>
  <c r="V7" i="1"/>
  <c r="J18" i="5" l="1"/>
  <c r="K18" i="5" s="1"/>
  <c r="J21" i="5"/>
  <c r="K21" i="5" s="1"/>
  <c r="D29" i="5"/>
  <c r="E18" i="5"/>
  <c r="G19" i="5"/>
  <c r="I20" i="5"/>
  <c r="J40" i="5"/>
  <c r="K40" i="5" s="1"/>
  <c r="D40" i="5"/>
  <c r="D36" i="5"/>
  <c r="D32" i="5"/>
  <c r="D28" i="5"/>
  <c r="D24" i="5"/>
  <c r="D20" i="5"/>
  <c r="E40" i="5"/>
  <c r="E21" i="5"/>
  <c r="G22" i="5"/>
  <c r="G18" i="5"/>
  <c r="I19" i="5"/>
  <c r="J24" i="5"/>
  <c r="K24" i="5" s="1"/>
  <c r="J20" i="5"/>
  <c r="K20" i="5" s="1"/>
  <c r="D37" i="5"/>
  <c r="D25" i="5"/>
  <c r="D39" i="5"/>
  <c r="D35" i="5"/>
  <c r="D31" i="5"/>
  <c r="D27" i="5"/>
  <c r="D23" i="5"/>
  <c r="D19" i="5"/>
  <c r="E24" i="5"/>
  <c r="E20" i="5"/>
  <c r="G40" i="5"/>
  <c r="G21" i="5"/>
  <c r="I22" i="5"/>
  <c r="I18" i="5"/>
  <c r="J19" i="5"/>
  <c r="K19" i="5" s="1"/>
  <c r="D33" i="5"/>
  <c r="D21" i="5"/>
  <c r="E22" i="5"/>
  <c r="I24" i="5"/>
  <c r="D38" i="5"/>
  <c r="D34" i="5"/>
  <c r="D30" i="5"/>
  <c r="D26" i="5"/>
  <c r="D22" i="5"/>
  <c r="D18" i="5"/>
  <c r="E19" i="5"/>
  <c r="G24" i="5"/>
  <c r="G20" i="5"/>
  <c r="I40" i="5"/>
  <c r="I21" i="5"/>
  <c r="J22" i="5"/>
  <c r="K22" i="5" s="1"/>
  <c r="C15" i="4" l="1" a="1"/>
  <c r="C15" i="4" s="1"/>
  <c r="C7" i="4" l="1"/>
  <c r="S14" i="4"/>
  <c r="S15" i="4"/>
  <c r="D15" i="4"/>
  <c r="E15" i="4" a="1"/>
  <c r="E15" i="4" s="1"/>
  <c r="G11" i="4" s="1"/>
  <c r="F103" i="4" a="1"/>
  <c r="F103" i="4" s="1"/>
  <c r="H95" i="4" a="1"/>
  <c r="H95" i="4" s="1"/>
  <c r="F71" i="4" a="1"/>
  <c r="F71" i="4" s="1"/>
  <c r="F63" i="4" a="1"/>
  <c r="F63" i="4" s="1"/>
  <c r="H31" i="4" a="1"/>
  <c r="H31" i="4" s="1"/>
  <c r="H102" i="4" a="1"/>
  <c r="H102" i="4" s="1"/>
  <c r="H42" i="4" a="1"/>
  <c r="H42" i="4" s="1"/>
  <c r="H121" i="4" a="1"/>
  <c r="H121" i="4" s="1"/>
  <c r="F109" i="4" a="1"/>
  <c r="F109" i="4" s="1"/>
  <c r="F93" i="4" a="1"/>
  <c r="F93" i="4" s="1"/>
  <c r="H85" i="4" a="1"/>
  <c r="H85" i="4" s="1"/>
  <c r="H77" i="4" a="1"/>
  <c r="H77" i="4" s="1"/>
  <c r="F61" i="4" a="1"/>
  <c r="F61" i="4" s="1"/>
  <c r="H53" i="4" a="1"/>
  <c r="H53" i="4" s="1"/>
  <c r="F45" i="4" a="1"/>
  <c r="F45" i="4" s="1"/>
  <c r="F124" i="4" a="1"/>
  <c r="F124" i="4" s="1"/>
  <c r="F108" i="4" a="1"/>
  <c r="F108" i="4" s="1"/>
  <c r="F92" i="4" a="1"/>
  <c r="F92" i="4" s="1"/>
  <c r="H84" i="4" a="1"/>
  <c r="H84" i="4" s="1"/>
  <c r="F76" i="4" a="1"/>
  <c r="F76" i="4" s="1"/>
  <c r="F68" i="4" a="1"/>
  <c r="F68" i="4" s="1"/>
  <c r="F60" i="4" a="1"/>
  <c r="F60" i="4" s="1"/>
  <c r="F116" i="4" a="1"/>
  <c r="F116" i="4" s="1"/>
  <c r="F52" i="4" a="1"/>
  <c r="F52" i="4" s="1"/>
  <c r="H81" i="4" a="1"/>
  <c r="H81" i="4" s="1"/>
  <c r="F100" i="4" a="1"/>
  <c r="F100" i="4" s="1"/>
  <c r="F36" i="4" a="1"/>
  <c r="F36" i="4" s="1"/>
  <c r="H116" i="4" a="1"/>
  <c r="H116" i="4" s="1"/>
  <c r="H57" i="4" a="1"/>
  <c r="H57" i="4" s="1"/>
  <c r="F84" i="4" a="1"/>
  <c r="F84" i="4" s="1"/>
  <c r="F31" i="4" a="1"/>
  <c r="F31" i="4" s="1"/>
  <c r="H109" i="4" a="1"/>
  <c r="H109" i="4" s="1"/>
  <c r="H123" i="4" a="1"/>
  <c r="H123" i="4" s="1"/>
  <c r="F123" i="4" a="1"/>
  <c r="F123" i="4" s="1"/>
  <c r="H111" i="4" a="1"/>
  <c r="H111" i="4" s="1"/>
  <c r="H99" i="4" a="1"/>
  <c r="H99" i="4" s="1"/>
  <c r="F99" i="4" a="1"/>
  <c r="F99" i="4" s="1"/>
  <c r="H87" i="4" a="1"/>
  <c r="H87" i="4" s="1"/>
  <c r="H79" i="4" a="1"/>
  <c r="H79" i="4" s="1"/>
  <c r="H67" i="4" a="1"/>
  <c r="H67" i="4" s="1"/>
  <c r="F67" i="4" a="1"/>
  <c r="F67" i="4" s="1"/>
  <c r="H59" i="4" a="1"/>
  <c r="H59" i="4" s="1"/>
  <c r="F59" i="4" a="1"/>
  <c r="F59" i="4" s="1"/>
  <c r="H47" i="4" a="1"/>
  <c r="H47" i="4" s="1"/>
  <c r="H35" i="4" a="1"/>
  <c r="H35" i="4" s="1"/>
  <c r="F35" i="4" a="1"/>
  <c r="F35" i="4" s="1"/>
  <c r="F111" i="4" a="1"/>
  <c r="F111" i="4" s="1"/>
  <c r="F95" i="4" a="1"/>
  <c r="F95" i="4" s="1"/>
  <c r="F79" i="4" a="1"/>
  <c r="F79" i="4" s="1"/>
  <c r="F47" i="4" a="1"/>
  <c r="F47" i="4" s="1"/>
  <c r="H71" i="4" a="1"/>
  <c r="H71" i="4" s="1"/>
  <c r="H122" i="4" a="1"/>
  <c r="H122" i="4" s="1"/>
  <c r="H118" i="4" a="1"/>
  <c r="H118" i="4" s="1"/>
  <c r="F118" i="4" a="1"/>
  <c r="F118" i="4" s="1"/>
  <c r="H114" i="4" a="1"/>
  <c r="H114" i="4" s="1"/>
  <c r="F110" i="4" a="1"/>
  <c r="F110" i="4" s="1"/>
  <c r="F102" i="4" a="1"/>
  <c r="F102" i="4" s="1"/>
  <c r="H94" i="4" a="1"/>
  <c r="H94" i="4" s="1"/>
  <c r="F94" i="4" a="1"/>
  <c r="F94" i="4" s="1"/>
  <c r="H90" i="4" a="1"/>
  <c r="H90" i="4" s="1"/>
  <c r="H86" i="4" a="1"/>
  <c r="H86" i="4" s="1"/>
  <c r="F86" i="4" a="1"/>
  <c r="F86" i="4" s="1"/>
  <c r="H82" i="4" a="1"/>
  <c r="H82" i="4" s="1"/>
  <c r="F78" i="4" a="1"/>
  <c r="F78" i="4" s="1"/>
  <c r="F70" i="4" a="1"/>
  <c r="F70" i="4" s="1"/>
  <c r="H70" i="4" a="1"/>
  <c r="H70" i="4" s="1"/>
  <c r="H66" i="4" a="1"/>
  <c r="H66" i="4" s="1"/>
  <c r="H62" i="4" a="1"/>
  <c r="H62" i="4" s="1"/>
  <c r="F62" i="4" a="1"/>
  <c r="F62" i="4" s="1"/>
  <c r="H58" i="4" a="1"/>
  <c r="H58" i="4" s="1"/>
  <c r="H54" i="4" a="1"/>
  <c r="H54" i="4" s="1"/>
  <c r="F54" i="4" a="1"/>
  <c r="F54" i="4" s="1"/>
  <c r="H50" i="4" a="1"/>
  <c r="H50" i="4" s="1"/>
  <c r="F46" i="4" a="1"/>
  <c r="F46" i="4" s="1"/>
  <c r="F38" i="4" a="1"/>
  <c r="F38" i="4" s="1"/>
  <c r="H38" i="4" a="1"/>
  <c r="H38" i="4" s="1"/>
  <c r="H34" i="4" a="1"/>
  <c r="H34" i="4" s="1"/>
  <c r="F114" i="4" a="1"/>
  <c r="F114" i="4" s="1"/>
  <c r="F98" i="4" a="1"/>
  <c r="F98" i="4" s="1"/>
  <c r="F82" i="4" a="1"/>
  <c r="F82" i="4" s="1"/>
  <c r="F77" i="4" a="1"/>
  <c r="F77" i="4" s="1"/>
  <c r="F66" i="4" a="1"/>
  <c r="F66" i="4" s="1"/>
  <c r="F50" i="4" a="1"/>
  <c r="F50" i="4" s="1"/>
  <c r="F34" i="4" a="1"/>
  <c r="F34" i="4" s="1"/>
  <c r="H106" i="4" a="1"/>
  <c r="H106" i="4" s="1"/>
  <c r="H92" i="4" a="1"/>
  <c r="H92" i="4" s="1"/>
  <c r="H78" i="4" a="1"/>
  <c r="H78" i="4" s="1"/>
  <c r="H39" i="4" a="1"/>
  <c r="H39" i="4" s="1"/>
  <c r="H119" i="4" a="1"/>
  <c r="H119" i="4" s="1"/>
  <c r="H107" i="4" a="1"/>
  <c r="H107" i="4" s="1"/>
  <c r="F107" i="4" a="1"/>
  <c r="F107" i="4" s="1"/>
  <c r="H75" i="4" a="1"/>
  <c r="H75" i="4" s="1"/>
  <c r="F75" i="4" a="1"/>
  <c r="F75" i="4" s="1"/>
  <c r="H55" i="4" a="1"/>
  <c r="H55" i="4" s="1"/>
  <c r="F113" i="4" a="1"/>
  <c r="F113" i="4" s="1"/>
  <c r="H101" i="4" a="1"/>
  <c r="H101" i="4" s="1"/>
  <c r="H73" i="4" a="1"/>
  <c r="H73" i="4" s="1"/>
  <c r="F73" i="4" a="1"/>
  <c r="F73" i="4" s="1"/>
  <c r="H69" i="4" a="1"/>
  <c r="H69" i="4" s="1"/>
  <c r="H65" i="4" a="1"/>
  <c r="H65" i="4" s="1"/>
  <c r="F65" i="4" a="1"/>
  <c r="F65" i="4" s="1"/>
  <c r="H61" i="4" a="1"/>
  <c r="H61" i="4" s="1"/>
  <c r="F57" i="4" a="1"/>
  <c r="F57" i="4" s="1"/>
  <c r="F49" i="4" a="1"/>
  <c r="F49" i="4" s="1"/>
  <c r="H49" i="4" a="1"/>
  <c r="H49" i="4" s="1"/>
  <c r="H45" i="4" a="1"/>
  <c r="H45" i="4" s="1"/>
  <c r="H41" i="4" a="1"/>
  <c r="H41" i="4" s="1"/>
  <c r="F41" i="4" a="1"/>
  <c r="F41" i="4" s="1"/>
  <c r="H37" i="4" a="1"/>
  <c r="H37" i="4" s="1"/>
  <c r="H33" i="4" a="1"/>
  <c r="H33" i="4" s="1"/>
  <c r="F33" i="4" a="1"/>
  <c r="F33" i="4" s="1"/>
  <c r="F119" i="4" a="1"/>
  <c r="F119" i="4" s="1"/>
  <c r="F87" i="4" a="1"/>
  <c r="F87" i="4" s="1"/>
  <c r="F55" i="4" a="1"/>
  <c r="F55" i="4" s="1"/>
  <c r="F44" i="4" a="1"/>
  <c r="F44" i="4" s="1"/>
  <c r="F39" i="4" a="1"/>
  <c r="F39" i="4" s="1"/>
  <c r="H113" i="4" a="1"/>
  <c r="H113" i="4" s="1"/>
  <c r="H98" i="4" a="1"/>
  <c r="H98" i="4" s="1"/>
  <c r="H115" i="4" a="1"/>
  <c r="H115" i="4" s="1"/>
  <c r="F115" i="4" a="1"/>
  <c r="F115" i="4" s="1"/>
  <c r="H91" i="4" a="1"/>
  <c r="H91" i="4" s="1"/>
  <c r="F91" i="4" a="1"/>
  <c r="F91" i="4" s="1"/>
  <c r="H83" i="4" a="1"/>
  <c r="H83" i="4" s="1"/>
  <c r="F83" i="4" a="1"/>
  <c r="F83" i="4" s="1"/>
  <c r="H63" i="4" a="1"/>
  <c r="H63" i="4" s="1"/>
  <c r="H51" i="4" a="1"/>
  <c r="H51" i="4" s="1"/>
  <c r="F51" i="4" a="1"/>
  <c r="F51" i="4" s="1"/>
  <c r="H43" i="4" a="1"/>
  <c r="H43" i="4" s="1"/>
  <c r="F43" i="4" a="1"/>
  <c r="F43" i="4" s="1"/>
  <c r="F121" i="4" a="1"/>
  <c r="F121" i="4" s="1"/>
  <c r="H105" i="4" a="1"/>
  <c r="H105" i="4" s="1"/>
  <c r="F105" i="4" a="1"/>
  <c r="F105" i="4" s="1"/>
  <c r="H97" i="4" a="1"/>
  <c r="H97" i="4" s="1"/>
  <c r="F97" i="4" a="1"/>
  <c r="F97" i="4" s="1"/>
  <c r="H93" i="4" a="1"/>
  <c r="H93" i="4" s="1"/>
  <c r="F89" i="4" a="1"/>
  <c r="F89" i="4" s="1"/>
  <c r="F81" i="4" a="1"/>
  <c r="F81" i="4" s="1"/>
  <c r="H120" i="4" a="1"/>
  <c r="H120" i="4" s="1"/>
  <c r="F120" i="4" a="1"/>
  <c r="F120" i="4" s="1"/>
  <c r="H112" i="4" a="1"/>
  <c r="H112" i="4" s="1"/>
  <c r="F112" i="4" a="1"/>
  <c r="F112" i="4" s="1"/>
  <c r="H108" i="4" a="1"/>
  <c r="H108" i="4" s="1"/>
  <c r="H104" i="4" a="1"/>
  <c r="H104" i="4" s="1"/>
  <c r="F104" i="4" a="1"/>
  <c r="F104" i="4" s="1"/>
  <c r="H100" i="4" a="1"/>
  <c r="H100" i="4" s="1"/>
  <c r="H96" i="4" a="1"/>
  <c r="H96" i="4" s="1"/>
  <c r="F96" i="4" a="1"/>
  <c r="F96" i="4" s="1"/>
  <c r="H88" i="4" a="1"/>
  <c r="H88" i="4" s="1"/>
  <c r="F88" i="4" a="1"/>
  <c r="F88" i="4" s="1"/>
  <c r="H80" i="4" a="1"/>
  <c r="H80" i="4" s="1"/>
  <c r="F80" i="4" a="1"/>
  <c r="F80" i="4" s="1"/>
  <c r="H76" i="4" a="1"/>
  <c r="H76" i="4" s="1"/>
  <c r="H72" i="4" a="1"/>
  <c r="H72" i="4" s="1"/>
  <c r="F72" i="4" a="1"/>
  <c r="F72" i="4" s="1"/>
  <c r="H68" i="4" a="1"/>
  <c r="H68" i="4" s="1"/>
  <c r="H64" i="4" a="1"/>
  <c r="H64" i="4" s="1"/>
  <c r="F64" i="4" a="1"/>
  <c r="F64" i="4" s="1"/>
  <c r="H56" i="4" a="1"/>
  <c r="H56" i="4" s="1"/>
  <c r="F56" i="4" a="1"/>
  <c r="F56" i="4" s="1"/>
  <c r="H52" i="4" a="1"/>
  <c r="H52" i="4" s="1"/>
  <c r="H48" i="4" a="1"/>
  <c r="H48" i="4" s="1"/>
  <c r="F48" i="4" a="1"/>
  <c r="F48" i="4" s="1"/>
  <c r="H44" i="4" a="1"/>
  <c r="H44" i="4" s="1"/>
  <c r="H40" i="4" a="1"/>
  <c r="H40" i="4" s="1"/>
  <c r="F40" i="4" a="1"/>
  <c r="F40" i="4" s="1"/>
  <c r="H36" i="4" a="1"/>
  <c r="H36" i="4" s="1"/>
  <c r="H32" i="4" a="1"/>
  <c r="H32" i="4" s="1"/>
  <c r="F32" i="4" a="1"/>
  <c r="F32" i="4" s="1"/>
  <c r="F122" i="4" a="1"/>
  <c r="F122" i="4" s="1"/>
  <c r="F117" i="4" a="1"/>
  <c r="F117" i="4" s="1"/>
  <c r="F106" i="4" a="1"/>
  <c r="F106" i="4" s="1"/>
  <c r="F101" i="4" a="1"/>
  <c r="F101" i="4" s="1"/>
  <c r="F90" i="4" a="1"/>
  <c r="F90" i="4" s="1"/>
  <c r="F85" i="4" a="1"/>
  <c r="F85" i="4" s="1"/>
  <c r="F74" i="4" a="1"/>
  <c r="F74" i="4" s="1"/>
  <c r="F69" i="4" a="1"/>
  <c r="F69" i="4" s="1"/>
  <c r="F58" i="4" a="1"/>
  <c r="F58" i="4" s="1"/>
  <c r="F53" i="4" a="1"/>
  <c r="F53" i="4" s="1"/>
  <c r="F42" i="4" a="1"/>
  <c r="F42" i="4" s="1"/>
  <c r="F37" i="4" a="1"/>
  <c r="F37" i="4" s="1"/>
  <c r="H124" i="4" a="1"/>
  <c r="H124" i="4" s="1"/>
  <c r="H117" i="4" a="1"/>
  <c r="H117" i="4" s="1"/>
  <c r="H110" i="4" a="1"/>
  <c r="H110" i="4" s="1"/>
  <c r="H103" i="4" a="1"/>
  <c r="H103" i="4" s="1"/>
  <c r="H89" i="4" a="1"/>
  <c r="H89" i="4" s="1"/>
  <c r="H74" i="4" a="1"/>
  <c r="H74" i="4" s="1"/>
  <c r="H60" i="4" a="1"/>
  <c r="H60" i="4" s="1"/>
  <c r="H46" i="4" a="1"/>
  <c r="H46" i="4" s="1"/>
  <c r="X775" i="1" l="1"/>
  <c r="L775" i="1"/>
  <c r="X771" i="1"/>
  <c r="L771" i="1"/>
  <c r="M771" i="1" s="1"/>
  <c r="X767" i="1"/>
  <c r="L767" i="1"/>
  <c r="M767" i="1" s="1"/>
  <c r="X763" i="1"/>
  <c r="L763" i="1"/>
  <c r="M763" i="1" s="1"/>
  <c r="X759" i="1"/>
  <c r="L759" i="1"/>
  <c r="X755" i="1"/>
  <c r="L755" i="1"/>
  <c r="M755" i="1" s="1"/>
  <c r="X751" i="1"/>
  <c r="L751" i="1"/>
  <c r="X747" i="1"/>
  <c r="L747" i="1"/>
  <c r="M747" i="1" s="1"/>
  <c r="X743" i="1"/>
  <c r="L743" i="1"/>
  <c r="X739" i="1"/>
  <c r="L739" i="1"/>
  <c r="M739" i="1" s="1"/>
  <c r="X735" i="1"/>
  <c r="L735" i="1"/>
  <c r="M735" i="1" s="1"/>
  <c r="X731" i="1"/>
  <c r="L731" i="1"/>
  <c r="M731" i="1" s="1"/>
  <c r="X727" i="1"/>
  <c r="L727" i="1"/>
  <c r="X723" i="1"/>
  <c r="L723" i="1"/>
  <c r="M723" i="1" s="1"/>
  <c r="X719" i="1"/>
  <c r="L719" i="1"/>
  <c r="X715" i="1"/>
  <c r="L715" i="1"/>
  <c r="M715" i="1" s="1"/>
  <c r="X711" i="1"/>
  <c r="L711" i="1"/>
  <c r="X707" i="1"/>
  <c r="L707" i="1"/>
  <c r="M707" i="1" s="1"/>
  <c r="X703" i="1"/>
  <c r="L703" i="1"/>
  <c r="M703" i="1" s="1"/>
  <c r="X699" i="1"/>
  <c r="L699" i="1"/>
  <c r="M699" i="1" s="1"/>
  <c r="X695" i="1"/>
  <c r="L695" i="1"/>
  <c r="X691" i="1"/>
  <c r="L691" i="1"/>
  <c r="M691" i="1" s="1"/>
  <c r="X687" i="1"/>
  <c r="L687" i="1"/>
  <c r="X683" i="1"/>
  <c r="L683" i="1"/>
  <c r="M683" i="1" s="1"/>
  <c r="X679" i="1"/>
  <c r="L679" i="1"/>
  <c r="X675" i="1"/>
  <c r="L675" i="1"/>
  <c r="M675" i="1" s="1"/>
  <c r="X671" i="1"/>
  <c r="L671" i="1"/>
  <c r="M671" i="1" s="1"/>
  <c r="X667" i="1"/>
  <c r="L667" i="1"/>
  <c r="M667" i="1" s="1"/>
  <c r="X663" i="1"/>
  <c r="L663" i="1"/>
  <c r="X659" i="1"/>
  <c r="L659" i="1"/>
  <c r="M659" i="1" s="1"/>
  <c r="X655" i="1"/>
  <c r="L655" i="1"/>
  <c r="X651" i="1"/>
  <c r="L651" i="1"/>
  <c r="M651" i="1" s="1"/>
  <c r="X647" i="1"/>
  <c r="L647" i="1"/>
  <c r="X643" i="1"/>
  <c r="L643" i="1"/>
  <c r="M643" i="1" s="1"/>
  <c r="X639" i="1"/>
  <c r="L639" i="1"/>
  <c r="M639" i="1" s="1"/>
  <c r="X635" i="1"/>
  <c r="L635" i="1"/>
  <c r="M635" i="1" s="1"/>
  <c r="X631" i="1"/>
  <c r="L631" i="1"/>
  <c r="X627" i="1"/>
  <c r="L627" i="1"/>
  <c r="M627" i="1" s="1"/>
  <c r="X623" i="1"/>
  <c r="L623" i="1"/>
  <c r="X619" i="1"/>
  <c r="L619" i="1"/>
  <c r="M619" i="1" s="1"/>
  <c r="X615" i="1"/>
  <c r="L615" i="1"/>
  <c r="X611" i="1"/>
  <c r="L611" i="1"/>
  <c r="M611" i="1" s="1"/>
  <c r="X607" i="1"/>
  <c r="L607" i="1"/>
  <c r="M607" i="1" s="1"/>
  <c r="X603" i="1"/>
  <c r="L603" i="1"/>
  <c r="M603" i="1" s="1"/>
  <c r="X599" i="1"/>
  <c r="L599" i="1"/>
  <c r="X595" i="1"/>
  <c r="L595" i="1"/>
  <c r="M595" i="1" s="1"/>
  <c r="X591" i="1"/>
  <c r="L591" i="1"/>
  <c r="X587" i="1"/>
  <c r="L587" i="1"/>
  <c r="M587" i="1" s="1"/>
  <c r="X583" i="1"/>
  <c r="L583" i="1"/>
  <c r="X579" i="1"/>
  <c r="L579" i="1"/>
  <c r="M579" i="1" s="1"/>
  <c r="X575" i="1"/>
  <c r="L575" i="1"/>
  <c r="M575" i="1" s="1"/>
  <c r="X571" i="1"/>
  <c r="L571" i="1"/>
  <c r="M571" i="1" s="1"/>
  <c r="X567" i="1"/>
  <c r="L567" i="1"/>
  <c r="X563" i="1"/>
  <c r="L563" i="1"/>
  <c r="M563" i="1" s="1"/>
  <c r="X559" i="1"/>
  <c r="L559" i="1"/>
  <c r="X555" i="1"/>
  <c r="L555" i="1"/>
  <c r="M555" i="1" s="1"/>
  <c r="X551" i="1"/>
  <c r="L551" i="1"/>
  <c r="X547" i="1"/>
  <c r="L547" i="1"/>
  <c r="M547" i="1" s="1"/>
  <c r="X543" i="1"/>
  <c r="L543" i="1"/>
  <c r="M543" i="1" s="1"/>
  <c r="X539" i="1"/>
  <c r="L539" i="1"/>
  <c r="M539" i="1" s="1"/>
  <c r="X535" i="1"/>
  <c r="L535" i="1"/>
  <c r="X531" i="1"/>
  <c r="L531" i="1"/>
  <c r="M531" i="1" s="1"/>
  <c r="X527" i="1"/>
  <c r="L527" i="1"/>
  <c r="X523" i="1"/>
  <c r="L523" i="1"/>
  <c r="M523" i="1" s="1"/>
  <c r="X519" i="1"/>
  <c r="L519" i="1"/>
  <c r="X515" i="1"/>
  <c r="L515" i="1"/>
  <c r="M515" i="1" s="1"/>
  <c r="X511" i="1"/>
  <c r="L511" i="1"/>
  <c r="M511" i="1" s="1"/>
  <c r="X507" i="1"/>
  <c r="L507" i="1"/>
  <c r="M507" i="1" s="1"/>
  <c r="X503" i="1"/>
  <c r="L503" i="1"/>
  <c r="X499" i="1"/>
  <c r="L499" i="1"/>
  <c r="M499" i="1" s="1"/>
  <c r="X495" i="1"/>
  <c r="L495" i="1"/>
  <c r="X491" i="1"/>
  <c r="L491" i="1"/>
  <c r="M491" i="1" s="1"/>
  <c r="X487" i="1"/>
  <c r="L487" i="1"/>
  <c r="X483" i="1"/>
  <c r="L483" i="1"/>
  <c r="M483" i="1" s="1"/>
  <c r="X479" i="1"/>
  <c r="L479" i="1"/>
  <c r="M479" i="1" s="1"/>
  <c r="X475" i="1"/>
  <c r="L475" i="1"/>
  <c r="M475" i="1" s="1"/>
  <c r="X471" i="1"/>
  <c r="L471" i="1"/>
  <c r="X467" i="1"/>
  <c r="L467" i="1"/>
  <c r="M467" i="1" s="1"/>
  <c r="X463" i="1"/>
  <c r="L463" i="1"/>
  <c r="X459" i="1"/>
  <c r="L459" i="1"/>
  <c r="M459" i="1" s="1"/>
  <c r="X455" i="1"/>
  <c r="L455" i="1"/>
  <c r="X451" i="1"/>
  <c r="L451" i="1"/>
  <c r="M451" i="1" s="1"/>
  <c r="X447" i="1"/>
  <c r="L447" i="1"/>
  <c r="M447" i="1" s="1"/>
  <c r="X443" i="1"/>
  <c r="L443" i="1"/>
  <c r="M443" i="1" s="1"/>
  <c r="X439" i="1"/>
  <c r="L439" i="1"/>
  <c r="X435" i="1"/>
  <c r="L435" i="1"/>
  <c r="M435" i="1" s="1"/>
  <c r="X431" i="1"/>
  <c r="L431" i="1"/>
  <c r="X427" i="1"/>
  <c r="L427" i="1"/>
  <c r="M427" i="1" s="1"/>
  <c r="X423" i="1"/>
  <c r="L423" i="1"/>
  <c r="X419" i="1"/>
  <c r="L419" i="1"/>
  <c r="M419" i="1" s="1"/>
  <c r="X415" i="1"/>
  <c r="L415" i="1"/>
  <c r="M415" i="1" s="1"/>
  <c r="X411" i="1"/>
  <c r="L411" i="1"/>
  <c r="M411" i="1" s="1"/>
  <c r="X407" i="1"/>
  <c r="L407" i="1"/>
  <c r="X403" i="1"/>
  <c r="L403" i="1"/>
  <c r="M403" i="1" s="1"/>
  <c r="X399" i="1"/>
  <c r="L399" i="1"/>
  <c r="X395" i="1"/>
  <c r="L395" i="1"/>
  <c r="M395" i="1" s="1"/>
  <c r="X391" i="1"/>
  <c r="L391" i="1"/>
  <c r="X387" i="1"/>
  <c r="L387" i="1"/>
  <c r="M387" i="1" s="1"/>
  <c r="X383" i="1"/>
  <c r="L383" i="1"/>
  <c r="M383" i="1" s="1"/>
  <c r="X379" i="1"/>
  <c r="L379" i="1"/>
  <c r="M379" i="1" s="1"/>
  <c r="X375" i="1"/>
  <c r="L375" i="1"/>
  <c r="X371" i="1"/>
  <c r="L371" i="1"/>
  <c r="M371" i="1" s="1"/>
  <c r="X367" i="1"/>
  <c r="L367" i="1"/>
  <c r="X363" i="1"/>
  <c r="L363" i="1"/>
  <c r="M363" i="1" s="1"/>
  <c r="X359" i="1"/>
  <c r="L359" i="1"/>
  <c r="X355" i="1"/>
  <c r="L355" i="1"/>
  <c r="M355" i="1" s="1"/>
  <c r="X351" i="1"/>
  <c r="L351" i="1"/>
  <c r="M351" i="1" s="1"/>
  <c r="X347" i="1"/>
  <c r="L347" i="1"/>
  <c r="M347" i="1" s="1"/>
  <c r="X343" i="1"/>
  <c r="L343" i="1"/>
  <c r="X339" i="1"/>
  <c r="L339" i="1"/>
  <c r="M339" i="1" s="1"/>
  <c r="X335" i="1"/>
  <c r="L335" i="1"/>
  <c r="X331" i="1"/>
  <c r="L331" i="1"/>
  <c r="M331" i="1" s="1"/>
  <c r="X327" i="1"/>
  <c r="L327" i="1"/>
  <c r="X323" i="1"/>
  <c r="L323" i="1"/>
  <c r="M323" i="1" s="1"/>
  <c r="X319" i="1"/>
  <c r="L319" i="1"/>
  <c r="M319" i="1" s="1"/>
  <c r="X315" i="1"/>
  <c r="L315" i="1"/>
  <c r="M315" i="1" s="1"/>
  <c r="X311" i="1"/>
  <c r="L311" i="1"/>
  <c r="X307" i="1"/>
  <c r="L307" i="1"/>
  <c r="M307" i="1" s="1"/>
  <c r="X303" i="1"/>
  <c r="L303" i="1"/>
  <c r="X299" i="1"/>
  <c r="L299" i="1"/>
  <c r="M299" i="1" s="1"/>
  <c r="X295" i="1"/>
  <c r="L295" i="1"/>
  <c r="X291" i="1"/>
  <c r="L291" i="1"/>
  <c r="M291" i="1" s="1"/>
  <c r="X287" i="1"/>
  <c r="L287" i="1"/>
  <c r="M287" i="1" s="1"/>
  <c r="X283" i="1"/>
  <c r="L283" i="1"/>
  <c r="M283" i="1" s="1"/>
  <c r="X279" i="1"/>
  <c r="L279" i="1"/>
  <c r="X275" i="1"/>
  <c r="L275" i="1"/>
  <c r="M275" i="1" s="1"/>
  <c r="X271" i="1"/>
  <c r="L271" i="1"/>
  <c r="X267" i="1"/>
  <c r="L267" i="1"/>
  <c r="M267" i="1" s="1"/>
  <c r="X263" i="1"/>
  <c r="L263" i="1"/>
  <c r="X259" i="1"/>
  <c r="L259" i="1"/>
  <c r="M259" i="1" s="1"/>
  <c r="X255" i="1"/>
  <c r="L255" i="1"/>
  <c r="M255" i="1" s="1"/>
  <c r="X251" i="1"/>
  <c r="L251" i="1"/>
  <c r="M251" i="1" s="1"/>
  <c r="X247" i="1"/>
  <c r="L247" i="1"/>
  <c r="X243" i="1"/>
  <c r="L243" i="1"/>
  <c r="M243" i="1" s="1"/>
  <c r="X239" i="1"/>
  <c r="L239" i="1"/>
  <c r="X235" i="1"/>
  <c r="L235" i="1"/>
  <c r="M235" i="1" s="1"/>
  <c r="X231" i="1"/>
  <c r="L231" i="1"/>
  <c r="X227" i="1"/>
  <c r="L227" i="1"/>
  <c r="M227" i="1" s="1"/>
  <c r="X223" i="1"/>
  <c r="L223" i="1"/>
  <c r="M223" i="1" s="1"/>
  <c r="X219" i="1"/>
  <c r="L219" i="1"/>
  <c r="M219" i="1" s="1"/>
  <c r="X215" i="1"/>
  <c r="L215" i="1"/>
  <c r="X211" i="1"/>
  <c r="L211" i="1"/>
  <c r="M211" i="1" s="1"/>
  <c r="X207" i="1"/>
  <c r="L207" i="1"/>
  <c r="X774" i="1"/>
  <c r="L774" i="1"/>
  <c r="M774" i="1" s="1"/>
  <c r="X770" i="1"/>
  <c r="L770" i="1"/>
  <c r="M770" i="1" s="1"/>
  <c r="X766" i="1"/>
  <c r="L766" i="1"/>
  <c r="M766" i="1" s="1"/>
  <c r="X762" i="1"/>
  <c r="L762" i="1"/>
  <c r="X758" i="1"/>
  <c r="L758" i="1"/>
  <c r="M758" i="1" s="1"/>
  <c r="X754" i="1"/>
  <c r="L754" i="1"/>
  <c r="X750" i="1"/>
  <c r="L750" i="1"/>
  <c r="M750" i="1" s="1"/>
  <c r="X746" i="1"/>
  <c r="L746" i="1"/>
  <c r="X742" i="1"/>
  <c r="L742" i="1"/>
  <c r="M742" i="1" s="1"/>
  <c r="X738" i="1"/>
  <c r="L738" i="1"/>
  <c r="M738" i="1" s="1"/>
  <c r="X734" i="1"/>
  <c r="L734" i="1"/>
  <c r="M734" i="1" s="1"/>
  <c r="X730" i="1"/>
  <c r="L730" i="1"/>
  <c r="X726" i="1"/>
  <c r="L726" i="1"/>
  <c r="M726" i="1" s="1"/>
  <c r="X722" i="1"/>
  <c r="L722" i="1"/>
  <c r="M722" i="1" s="1"/>
  <c r="X718" i="1"/>
  <c r="L718" i="1"/>
  <c r="M718" i="1" s="1"/>
  <c r="X714" i="1"/>
  <c r="L714" i="1"/>
  <c r="X710" i="1"/>
  <c r="L710" i="1"/>
  <c r="M710" i="1" s="1"/>
  <c r="X706" i="1"/>
  <c r="L706" i="1"/>
  <c r="M706" i="1" s="1"/>
  <c r="X702" i="1"/>
  <c r="L702" i="1"/>
  <c r="M702" i="1" s="1"/>
  <c r="X698" i="1"/>
  <c r="L698" i="1"/>
  <c r="X694" i="1"/>
  <c r="L694" i="1"/>
  <c r="M694" i="1" s="1"/>
  <c r="X690" i="1"/>
  <c r="L690" i="1"/>
  <c r="X686" i="1"/>
  <c r="L686" i="1"/>
  <c r="M686" i="1" s="1"/>
  <c r="X682" i="1"/>
  <c r="L682" i="1"/>
  <c r="M682" i="1" s="1"/>
  <c r="X678" i="1"/>
  <c r="L678" i="1"/>
  <c r="M678" i="1" s="1"/>
  <c r="X674" i="1"/>
  <c r="L674" i="1"/>
  <c r="M674" i="1" s="1"/>
  <c r="X670" i="1"/>
  <c r="L670" i="1"/>
  <c r="M670" i="1" s="1"/>
  <c r="X666" i="1"/>
  <c r="L666" i="1"/>
  <c r="X662" i="1"/>
  <c r="L662" i="1"/>
  <c r="M662" i="1" s="1"/>
  <c r="X658" i="1"/>
  <c r="L658" i="1"/>
  <c r="X654" i="1"/>
  <c r="L654" i="1"/>
  <c r="M654" i="1" s="1"/>
  <c r="X650" i="1"/>
  <c r="L650" i="1"/>
  <c r="X646" i="1"/>
  <c r="L646" i="1"/>
  <c r="M646" i="1" s="1"/>
  <c r="X642" i="1"/>
  <c r="L642" i="1"/>
  <c r="M642" i="1" s="1"/>
  <c r="X638" i="1"/>
  <c r="L638" i="1"/>
  <c r="M638" i="1" s="1"/>
  <c r="X634" i="1"/>
  <c r="L634" i="1"/>
  <c r="M634" i="1" s="1"/>
  <c r="X630" i="1"/>
  <c r="L630" i="1"/>
  <c r="M630" i="1" s="1"/>
  <c r="X626" i="1"/>
  <c r="L626" i="1"/>
  <c r="M626" i="1" s="1"/>
  <c r="X622" i="1"/>
  <c r="L622" i="1"/>
  <c r="M622" i="1" s="1"/>
  <c r="X618" i="1"/>
  <c r="L618" i="1"/>
  <c r="M618" i="1" s="1"/>
  <c r="X614" i="1"/>
  <c r="L614" i="1"/>
  <c r="M614" i="1" s="1"/>
  <c r="X610" i="1"/>
  <c r="L610" i="1"/>
  <c r="M610" i="1" s="1"/>
  <c r="X606" i="1"/>
  <c r="L606" i="1"/>
  <c r="M606" i="1" s="1"/>
  <c r="X602" i="1"/>
  <c r="L602" i="1"/>
  <c r="M602" i="1" s="1"/>
  <c r="X598" i="1"/>
  <c r="L598" i="1"/>
  <c r="M598" i="1" s="1"/>
  <c r="X594" i="1"/>
  <c r="L594" i="1"/>
  <c r="M594" i="1" s="1"/>
  <c r="X590" i="1"/>
  <c r="L590" i="1"/>
  <c r="M590" i="1" s="1"/>
  <c r="X586" i="1"/>
  <c r="L586" i="1"/>
  <c r="M586" i="1" s="1"/>
  <c r="X582" i="1"/>
  <c r="L582" i="1"/>
  <c r="M582" i="1" s="1"/>
  <c r="X578" i="1"/>
  <c r="L578" i="1"/>
  <c r="M578" i="1" s="1"/>
  <c r="X574" i="1"/>
  <c r="L574" i="1"/>
  <c r="M574" i="1" s="1"/>
  <c r="X570" i="1"/>
  <c r="L570" i="1"/>
  <c r="M570" i="1" s="1"/>
  <c r="X566" i="1"/>
  <c r="L566" i="1"/>
  <c r="M566" i="1" s="1"/>
  <c r="X562" i="1"/>
  <c r="L562" i="1"/>
  <c r="M562" i="1" s="1"/>
  <c r="X558" i="1"/>
  <c r="L558" i="1"/>
  <c r="M558" i="1" s="1"/>
  <c r="X554" i="1"/>
  <c r="L554" i="1"/>
  <c r="M554" i="1" s="1"/>
  <c r="X550" i="1"/>
  <c r="L550" i="1"/>
  <c r="M550" i="1" s="1"/>
  <c r="X546" i="1"/>
  <c r="L546" i="1"/>
  <c r="M546" i="1" s="1"/>
  <c r="X542" i="1"/>
  <c r="L542" i="1"/>
  <c r="M542" i="1" s="1"/>
  <c r="X538" i="1"/>
  <c r="L538" i="1"/>
  <c r="M538" i="1" s="1"/>
  <c r="X534" i="1"/>
  <c r="L534" i="1"/>
  <c r="M534" i="1" s="1"/>
  <c r="X530" i="1"/>
  <c r="L530" i="1"/>
  <c r="M530" i="1" s="1"/>
  <c r="X526" i="1"/>
  <c r="L526" i="1"/>
  <c r="M526" i="1" s="1"/>
  <c r="X522" i="1"/>
  <c r="L522" i="1"/>
  <c r="M522" i="1" s="1"/>
  <c r="X518" i="1"/>
  <c r="L518" i="1"/>
  <c r="M518" i="1" s="1"/>
  <c r="X514" i="1"/>
  <c r="L514" i="1"/>
  <c r="M514" i="1" s="1"/>
  <c r="X510" i="1"/>
  <c r="L510" i="1"/>
  <c r="M510" i="1" s="1"/>
  <c r="X506" i="1"/>
  <c r="L506" i="1"/>
  <c r="M506" i="1" s="1"/>
  <c r="X502" i="1"/>
  <c r="L502" i="1"/>
  <c r="M502" i="1" s="1"/>
  <c r="X498" i="1"/>
  <c r="L498" i="1"/>
  <c r="M498" i="1" s="1"/>
  <c r="X494" i="1"/>
  <c r="L494" i="1"/>
  <c r="M494" i="1" s="1"/>
  <c r="X490" i="1"/>
  <c r="L490" i="1"/>
  <c r="M490" i="1" s="1"/>
  <c r="X486" i="1"/>
  <c r="L486" i="1"/>
  <c r="M486" i="1" s="1"/>
  <c r="X482" i="1"/>
  <c r="L482" i="1"/>
  <c r="M482" i="1" s="1"/>
  <c r="X478" i="1"/>
  <c r="L478" i="1"/>
  <c r="M478" i="1" s="1"/>
  <c r="X474" i="1"/>
  <c r="L474" i="1"/>
  <c r="M474" i="1" s="1"/>
  <c r="X470" i="1"/>
  <c r="L470" i="1"/>
  <c r="M470" i="1" s="1"/>
  <c r="X466" i="1"/>
  <c r="L466" i="1"/>
  <c r="M466" i="1" s="1"/>
  <c r="X462" i="1"/>
  <c r="L462" i="1"/>
  <c r="M462" i="1" s="1"/>
  <c r="X458" i="1"/>
  <c r="L458" i="1"/>
  <c r="M458" i="1" s="1"/>
  <c r="X454" i="1"/>
  <c r="L454" i="1"/>
  <c r="M454" i="1" s="1"/>
  <c r="X450" i="1"/>
  <c r="L450" i="1"/>
  <c r="M450" i="1" s="1"/>
  <c r="X446" i="1"/>
  <c r="L446" i="1"/>
  <c r="M446" i="1" s="1"/>
  <c r="X442" i="1"/>
  <c r="L442" i="1"/>
  <c r="M442" i="1" s="1"/>
  <c r="X438" i="1"/>
  <c r="L438" i="1"/>
  <c r="M438" i="1" s="1"/>
  <c r="X434" i="1"/>
  <c r="L434" i="1"/>
  <c r="M434" i="1" s="1"/>
  <c r="X430" i="1"/>
  <c r="L430" i="1"/>
  <c r="M430" i="1" s="1"/>
  <c r="X426" i="1"/>
  <c r="L426" i="1"/>
  <c r="M426" i="1" s="1"/>
  <c r="X422" i="1"/>
  <c r="L422" i="1"/>
  <c r="M422" i="1" s="1"/>
  <c r="X418" i="1"/>
  <c r="L418" i="1"/>
  <c r="M418" i="1" s="1"/>
  <c r="X414" i="1"/>
  <c r="L414" i="1"/>
  <c r="M414" i="1" s="1"/>
  <c r="X410" i="1"/>
  <c r="L410" i="1"/>
  <c r="M410" i="1" s="1"/>
  <c r="X406" i="1"/>
  <c r="L406" i="1"/>
  <c r="M406" i="1" s="1"/>
  <c r="X402" i="1"/>
  <c r="L402" i="1"/>
  <c r="M402" i="1" s="1"/>
  <c r="X398" i="1"/>
  <c r="L398" i="1"/>
  <c r="M398" i="1" s="1"/>
  <c r="X394" i="1"/>
  <c r="L394" i="1"/>
  <c r="M394" i="1" s="1"/>
  <c r="X390" i="1"/>
  <c r="L390" i="1"/>
  <c r="M390" i="1" s="1"/>
  <c r="X386" i="1"/>
  <c r="L386" i="1"/>
  <c r="M386" i="1" s="1"/>
  <c r="X382" i="1"/>
  <c r="L382" i="1"/>
  <c r="M382" i="1" s="1"/>
  <c r="X378" i="1"/>
  <c r="L378" i="1"/>
  <c r="M378" i="1" s="1"/>
  <c r="X374" i="1"/>
  <c r="L374" i="1"/>
  <c r="M374" i="1" s="1"/>
  <c r="X370" i="1"/>
  <c r="L370" i="1"/>
  <c r="M370" i="1" s="1"/>
  <c r="X366" i="1"/>
  <c r="L366" i="1"/>
  <c r="M366" i="1" s="1"/>
  <c r="X362" i="1"/>
  <c r="L362" i="1"/>
  <c r="M362" i="1" s="1"/>
  <c r="X358" i="1"/>
  <c r="L358" i="1"/>
  <c r="M358" i="1" s="1"/>
  <c r="X354" i="1"/>
  <c r="L354" i="1"/>
  <c r="M354" i="1" s="1"/>
  <c r="X350" i="1"/>
  <c r="L350" i="1"/>
  <c r="M350" i="1" s="1"/>
  <c r="X346" i="1"/>
  <c r="L346" i="1"/>
  <c r="M346" i="1" s="1"/>
  <c r="X342" i="1"/>
  <c r="L342" i="1"/>
  <c r="M342" i="1" s="1"/>
  <c r="X338" i="1"/>
  <c r="L338" i="1"/>
  <c r="M338" i="1" s="1"/>
  <c r="X334" i="1"/>
  <c r="L334" i="1"/>
  <c r="M334" i="1" s="1"/>
  <c r="X330" i="1"/>
  <c r="L330" i="1"/>
  <c r="M330" i="1" s="1"/>
  <c r="X326" i="1"/>
  <c r="L326" i="1"/>
  <c r="M326" i="1" s="1"/>
  <c r="X322" i="1"/>
  <c r="L322" i="1"/>
  <c r="M322" i="1" s="1"/>
  <c r="X318" i="1"/>
  <c r="L318" i="1"/>
  <c r="M318" i="1" s="1"/>
  <c r="X314" i="1"/>
  <c r="L314" i="1"/>
  <c r="M314" i="1" s="1"/>
  <c r="X310" i="1"/>
  <c r="L310" i="1"/>
  <c r="M310" i="1" s="1"/>
  <c r="X306" i="1"/>
  <c r="L306" i="1"/>
  <c r="M306" i="1" s="1"/>
  <c r="X302" i="1"/>
  <c r="L302" i="1"/>
  <c r="M302" i="1" s="1"/>
  <c r="X298" i="1"/>
  <c r="L298" i="1"/>
  <c r="M298" i="1" s="1"/>
  <c r="X294" i="1"/>
  <c r="L294" i="1"/>
  <c r="M294" i="1" s="1"/>
  <c r="X290" i="1"/>
  <c r="L290" i="1"/>
  <c r="M290" i="1" s="1"/>
  <c r="X286" i="1"/>
  <c r="L286" i="1"/>
  <c r="M286" i="1" s="1"/>
  <c r="X282" i="1"/>
  <c r="L282" i="1"/>
  <c r="M282" i="1" s="1"/>
  <c r="X278" i="1"/>
  <c r="L278" i="1"/>
  <c r="M278" i="1" s="1"/>
  <c r="X274" i="1"/>
  <c r="L274" i="1"/>
  <c r="M274" i="1" s="1"/>
  <c r="X270" i="1"/>
  <c r="L270" i="1"/>
  <c r="M270" i="1" s="1"/>
  <c r="X266" i="1"/>
  <c r="L266" i="1"/>
  <c r="M266" i="1" s="1"/>
  <c r="X262" i="1"/>
  <c r="L262" i="1"/>
  <c r="M262" i="1" s="1"/>
  <c r="X258" i="1"/>
  <c r="L258" i="1"/>
  <c r="M258" i="1" s="1"/>
  <c r="X254" i="1"/>
  <c r="L254" i="1"/>
  <c r="M254" i="1" s="1"/>
  <c r="X250" i="1"/>
  <c r="L250" i="1"/>
  <c r="M250" i="1" s="1"/>
  <c r="X246" i="1"/>
  <c r="L246" i="1"/>
  <c r="M246" i="1" s="1"/>
  <c r="X242" i="1"/>
  <c r="L242" i="1"/>
  <c r="M242" i="1" s="1"/>
  <c r="X238" i="1"/>
  <c r="L238" i="1"/>
  <c r="M238" i="1" s="1"/>
  <c r="X234" i="1"/>
  <c r="L234" i="1"/>
  <c r="M234" i="1" s="1"/>
  <c r="X230" i="1"/>
  <c r="L230" i="1"/>
  <c r="M230" i="1" s="1"/>
  <c r="X226" i="1"/>
  <c r="L226" i="1"/>
  <c r="M226" i="1" s="1"/>
  <c r="X222" i="1"/>
  <c r="L222" i="1"/>
  <c r="M222" i="1" s="1"/>
  <c r="X218" i="1"/>
  <c r="L218" i="1"/>
  <c r="M218" i="1" s="1"/>
  <c r="X214" i="1"/>
  <c r="L214" i="1"/>
  <c r="M214" i="1" s="1"/>
  <c r="X210" i="1"/>
  <c r="L210" i="1"/>
  <c r="M210" i="1" s="1"/>
  <c r="X206" i="1"/>
  <c r="L206" i="1"/>
  <c r="M206" i="1" s="1"/>
  <c r="X777" i="1"/>
  <c r="L777" i="1"/>
  <c r="M777" i="1" s="1"/>
  <c r="X773" i="1"/>
  <c r="L773" i="1"/>
  <c r="M773" i="1" s="1"/>
  <c r="X769" i="1"/>
  <c r="L769" i="1"/>
  <c r="M769" i="1" s="1"/>
  <c r="X765" i="1"/>
  <c r="L765" i="1"/>
  <c r="M765" i="1" s="1"/>
  <c r="X761" i="1"/>
  <c r="L761" i="1"/>
  <c r="M761" i="1" s="1"/>
  <c r="X757" i="1"/>
  <c r="L757" i="1"/>
  <c r="M757" i="1" s="1"/>
  <c r="X753" i="1"/>
  <c r="L753" i="1"/>
  <c r="M753" i="1" s="1"/>
  <c r="X749" i="1"/>
  <c r="L749" i="1"/>
  <c r="M749" i="1" s="1"/>
  <c r="X745" i="1"/>
  <c r="L745" i="1"/>
  <c r="M745" i="1" s="1"/>
  <c r="X741" i="1"/>
  <c r="L741" i="1"/>
  <c r="M741" i="1" s="1"/>
  <c r="X737" i="1"/>
  <c r="L737" i="1"/>
  <c r="M737" i="1" s="1"/>
  <c r="X733" i="1"/>
  <c r="L733" i="1"/>
  <c r="M733" i="1" s="1"/>
  <c r="X729" i="1"/>
  <c r="L729" i="1"/>
  <c r="M729" i="1" s="1"/>
  <c r="X725" i="1"/>
  <c r="L725" i="1"/>
  <c r="M725" i="1" s="1"/>
  <c r="X721" i="1"/>
  <c r="L721" i="1"/>
  <c r="M721" i="1" s="1"/>
  <c r="X717" i="1"/>
  <c r="L717" i="1"/>
  <c r="M717" i="1" s="1"/>
  <c r="X713" i="1"/>
  <c r="L713" i="1"/>
  <c r="M713" i="1" s="1"/>
  <c r="X709" i="1"/>
  <c r="L709" i="1"/>
  <c r="M709" i="1" s="1"/>
  <c r="X705" i="1"/>
  <c r="L705" i="1"/>
  <c r="M705" i="1" s="1"/>
  <c r="X701" i="1"/>
  <c r="L701" i="1"/>
  <c r="M701" i="1" s="1"/>
  <c r="X697" i="1"/>
  <c r="L697" i="1"/>
  <c r="M697" i="1" s="1"/>
  <c r="X693" i="1"/>
  <c r="L693" i="1"/>
  <c r="M693" i="1" s="1"/>
  <c r="X689" i="1"/>
  <c r="L689" i="1"/>
  <c r="M689" i="1" s="1"/>
  <c r="X685" i="1"/>
  <c r="L685" i="1"/>
  <c r="M685" i="1" s="1"/>
  <c r="X681" i="1"/>
  <c r="L681" i="1"/>
  <c r="M681" i="1" s="1"/>
  <c r="X677" i="1"/>
  <c r="L677" i="1"/>
  <c r="M677" i="1" s="1"/>
  <c r="X673" i="1"/>
  <c r="L673" i="1"/>
  <c r="M673" i="1" s="1"/>
  <c r="X669" i="1"/>
  <c r="L669" i="1"/>
  <c r="M669" i="1" s="1"/>
  <c r="X665" i="1"/>
  <c r="L665" i="1"/>
  <c r="M665" i="1" s="1"/>
  <c r="X661" i="1"/>
  <c r="L661" i="1"/>
  <c r="M661" i="1" s="1"/>
  <c r="X657" i="1"/>
  <c r="L657" i="1"/>
  <c r="M657" i="1" s="1"/>
  <c r="X653" i="1"/>
  <c r="L653" i="1"/>
  <c r="M653" i="1" s="1"/>
  <c r="X649" i="1"/>
  <c r="L649" i="1"/>
  <c r="M649" i="1" s="1"/>
  <c r="X645" i="1"/>
  <c r="L645" i="1"/>
  <c r="M645" i="1" s="1"/>
  <c r="X641" i="1"/>
  <c r="L641" i="1"/>
  <c r="M641" i="1" s="1"/>
  <c r="X637" i="1"/>
  <c r="L637" i="1"/>
  <c r="M637" i="1" s="1"/>
  <c r="X633" i="1"/>
  <c r="L633" i="1"/>
  <c r="M633" i="1" s="1"/>
  <c r="X629" i="1"/>
  <c r="L629" i="1"/>
  <c r="M629" i="1" s="1"/>
  <c r="X625" i="1"/>
  <c r="L625" i="1"/>
  <c r="M625" i="1" s="1"/>
  <c r="X621" i="1"/>
  <c r="L621" i="1"/>
  <c r="M621" i="1" s="1"/>
  <c r="X617" i="1"/>
  <c r="L617" i="1"/>
  <c r="M617" i="1" s="1"/>
  <c r="X613" i="1"/>
  <c r="L613" i="1"/>
  <c r="M613" i="1" s="1"/>
  <c r="X609" i="1"/>
  <c r="L609" i="1"/>
  <c r="M609" i="1" s="1"/>
  <c r="X605" i="1"/>
  <c r="L605" i="1"/>
  <c r="M605" i="1" s="1"/>
  <c r="X601" i="1"/>
  <c r="L601" i="1"/>
  <c r="M601" i="1" s="1"/>
  <c r="X597" i="1"/>
  <c r="L597" i="1"/>
  <c r="M597" i="1" s="1"/>
  <c r="X593" i="1"/>
  <c r="L593" i="1"/>
  <c r="M593" i="1" s="1"/>
  <c r="X589" i="1"/>
  <c r="L589" i="1"/>
  <c r="M589" i="1" s="1"/>
  <c r="X585" i="1"/>
  <c r="L585" i="1"/>
  <c r="M585" i="1" s="1"/>
  <c r="X581" i="1"/>
  <c r="L581" i="1"/>
  <c r="M581" i="1" s="1"/>
  <c r="X577" i="1"/>
  <c r="L577" i="1"/>
  <c r="M577" i="1" s="1"/>
  <c r="X573" i="1"/>
  <c r="L573" i="1"/>
  <c r="M573" i="1" s="1"/>
  <c r="X569" i="1"/>
  <c r="L569" i="1"/>
  <c r="M569" i="1" s="1"/>
  <c r="X565" i="1"/>
  <c r="L565" i="1"/>
  <c r="M565" i="1" s="1"/>
  <c r="X561" i="1"/>
  <c r="L561" i="1"/>
  <c r="M561" i="1" s="1"/>
  <c r="X557" i="1"/>
  <c r="L557" i="1"/>
  <c r="M557" i="1" s="1"/>
  <c r="X553" i="1"/>
  <c r="L553" i="1"/>
  <c r="M553" i="1" s="1"/>
  <c r="X549" i="1"/>
  <c r="L549" i="1"/>
  <c r="M549" i="1" s="1"/>
  <c r="X545" i="1"/>
  <c r="L545" i="1"/>
  <c r="M545" i="1" s="1"/>
  <c r="X541" i="1"/>
  <c r="L541" i="1"/>
  <c r="M541" i="1" s="1"/>
  <c r="X537" i="1"/>
  <c r="L537" i="1"/>
  <c r="M537" i="1" s="1"/>
  <c r="X533" i="1"/>
  <c r="L533" i="1"/>
  <c r="M533" i="1" s="1"/>
  <c r="X529" i="1"/>
  <c r="L529" i="1"/>
  <c r="M529" i="1" s="1"/>
  <c r="X525" i="1"/>
  <c r="L525" i="1"/>
  <c r="M525" i="1" s="1"/>
  <c r="X521" i="1"/>
  <c r="L521" i="1"/>
  <c r="M521" i="1" s="1"/>
  <c r="X517" i="1"/>
  <c r="L517" i="1"/>
  <c r="M517" i="1" s="1"/>
  <c r="X513" i="1"/>
  <c r="L513" i="1"/>
  <c r="M513" i="1" s="1"/>
  <c r="X509" i="1"/>
  <c r="L509" i="1"/>
  <c r="M509" i="1" s="1"/>
  <c r="X505" i="1"/>
  <c r="L505" i="1"/>
  <c r="M505" i="1" s="1"/>
  <c r="X501" i="1"/>
  <c r="L501" i="1"/>
  <c r="M501" i="1" s="1"/>
  <c r="X497" i="1"/>
  <c r="L497" i="1"/>
  <c r="M497" i="1" s="1"/>
  <c r="X493" i="1"/>
  <c r="L493" i="1"/>
  <c r="M493" i="1" s="1"/>
  <c r="X489" i="1"/>
  <c r="L489" i="1"/>
  <c r="M489" i="1" s="1"/>
  <c r="X485" i="1"/>
  <c r="L485" i="1"/>
  <c r="M485" i="1" s="1"/>
  <c r="X481" i="1"/>
  <c r="L481" i="1"/>
  <c r="M481" i="1" s="1"/>
  <c r="X477" i="1"/>
  <c r="L477" i="1"/>
  <c r="M477" i="1" s="1"/>
  <c r="X473" i="1"/>
  <c r="L473" i="1"/>
  <c r="M473" i="1" s="1"/>
  <c r="X469" i="1"/>
  <c r="L469" i="1"/>
  <c r="M469" i="1" s="1"/>
  <c r="X465" i="1"/>
  <c r="L465" i="1"/>
  <c r="M465" i="1" s="1"/>
  <c r="X461" i="1"/>
  <c r="L461" i="1"/>
  <c r="M461" i="1" s="1"/>
  <c r="X457" i="1"/>
  <c r="L457" i="1"/>
  <c r="M457" i="1" s="1"/>
  <c r="X453" i="1"/>
  <c r="L453" i="1"/>
  <c r="M453" i="1" s="1"/>
  <c r="X449" i="1"/>
  <c r="L449" i="1"/>
  <c r="M449" i="1" s="1"/>
  <c r="X445" i="1"/>
  <c r="L445" i="1"/>
  <c r="M445" i="1" s="1"/>
  <c r="X441" i="1"/>
  <c r="L441" i="1"/>
  <c r="M441" i="1" s="1"/>
  <c r="X437" i="1"/>
  <c r="L437" i="1"/>
  <c r="M437" i="1" s="1"/>
  <c r="X433" i="1"/>
  <c r="L433" i="1"/>
  <c r="M433" i="1" s="1"/>
  <c r="X429" i="1"/>
  <c r="L429" i="1"/>
  <c r="M429" i="1" s="1"/>
  <c r="X425" i="1"/>
  <c r="L425" i="1"/>
  <c r="M425" i="1" s="1"/>
  <c r="X421" i="1"/>
  <c r="L421" i="1"/>
  <c r="M421" i="1" s="1"/>
  <c r="X417" i="1"/>
  <c r="L417" i="1"/>
  <c r="M417" i="1" s="1"/>
  <c r="X413" i="1"/>
  <c r="L413" i="1"/>
  <c r="M413" i="1" s="1"/>
  <c r="X409" i="1"/>
  <c r="L409" i="1"/>
  <c r="M409" i="1" s="1"/>
  <c r="X405" i="1"/>
  <c r="L405" i="1"/>
  <c r="M405" i="1" s="1"/>
  <c r="X401" i="1"/>
  <c r="L401" i="1"/>
  <c r="M401" i="1" s="1"/>
  <c r="X397" i="1"/>
  <c r="L397" i="1"/>
  <c r="M397" i="1" s="1"/>
  <c r="X393" i="1"/>
  <c r="L393" i="1"/>
  <c r="M393" i="1" s="1"/>
  <c r="X389" i="1"/>
  <c r="L389" i="1"/>
  <c r="M389" i="1" s="1"/>
  <c r="X385" i="1"/>
  <c r="L385" i="1"/>
  <c r="M385" i="1" s="1"/>
  <c r="X381" i="1"/>
  <c r="L381" i="1"/>
  <c r="M381" i="1" s="1"/>
  <c r="X377" i="1"/>
  <c r="L377" i="1"/>
  <c r="M377" i="1" s="1"/>
  <c r="X373" i="1"/>
  <c r="L373" i="1"/>
  <c r="M373" i="1" s="1"/>
  <c r="X369" i="1"/>
  <c r="L369" i="1"/>
  <c r="M369" i="1" s="1"/>
  <c r="X365" i="1"/>
  <c r="L365" i="1"/>
  <c r="M365" i="1" s="1"/>
  <c r="X361" i="1"/>
  <c r="L361" i="1"/>
  <c r="M361" i="1" s="1"/>
  <c r="X357" i="1"/>
  <c r="L357" i="1"/>
  <c r="M357" i="1" s="1"/>
  <c r="X353" i="1"/>
  <c r="L353" i="1"/>
  <c r="M353" i="1" s="1"/>
  <c r="X349" i="1"/>
  <c r="L349" i="1"/>
  <c r="M349" i="1" s="1"/>
  <c r="X345" i="1"/>
  <c r="L345" i="1"/>
  <c r="M345" i="1" s="1"/>
  <c r="X341" i="1"/>
  <c r="L341" i="1"/>
  <c r="M341" i="1" s="1"/>
  <c r="X337" i="1"/>
  <c r="L337" i="1"/>
  <c r="M337" i="1" s="1"/>
  <c r="X333" i="1"/>
  <c r="L333" i="1"/>
  <c r="M333" i="1" s="1"/>
  <c r="X329" i="1"/>
  <c r="L329" i="1"/>
  <c r="M329" i="1" s="1"/>
  <c r="X325" i="1"/>
  <c r="L325" i="1"/>
  <c r="M325" i="1" s="1"/>
  <c r="X321" i="1"/>
  <c r="L321" i="1"/>
  <c r="M321" i="1" s="1"/>
  <c r="X317" i="1"/>
  <c r="L317" i="1"/>
  <c r="M317" i="1" s="1"/>
  <c r="X313" i="1"/>
  <c r="L313" i="1"/>
  <c r="M313" i="1" s="1"/>
  <c r="X309" i="1"/>
  <c r="L309" i="1"/>
  <c r="M309" i="1" s="1"/>
  <c r="X305" i="1"/>
  <c r="L305" i="1"/>
  <c r="M305" i="1" s="1"/>
  <c r="X301" i="1"/>
  <c r="L301" i="1"/>
  <c r="M301" i="1" s="1"/>
  <c r="X297" i="1"/>
  <c r="L297" i="1"/>
  <c r="M297" i="1" s="1"/>
  <c r="X293" i="1"/>
  <c r="L293" i="1"/>
  <c r="M293" i="1" s="1"/>
  <c r="X289" i="1"/>
  <c r="L289" i="1"/>
  <c r="M289" i="1" s="1"/>
  <c r="X285" i="1"/>
  <c r="L285" i="1"/>
  <c r="M285" i="1" s="1"/>
  <c r="X281" i="1"/>
  <c r="L281" i="1"/>
  <c r="M281" i="1" s="1"/>
  <c r="X277" i="1"/>
  <c r="L277" i="1"/>
  <c r="M277" i="1" s="1"/>
  <c r="X273" i="1"/>
  <c r="L273" i="1"/>
  <c r="M273" i="1" s="1"/>
  <c r="X269" i="1"/>
  <c r="L269" i="1"/>
  <c r="M269" i="1" s="1"/>
  <c r="X265" i="1"/>
  <c r="L265" i="1"/>
  <c r="M265" i="1" s="1"/>
  <c r="X261" i="1"/>
  <c r="L261" i="1"/>
  <c r="M261" i="1" s="1"/>
  <c r="X257" i="1"/>
  <c r="L257" i="1"/>
  <c r="M257" i="1" s="1"/>
  <c r="X253" i="1"/>
  <c r="L253" i="1"/>
  <c r="M253" i="1" s="1"/>
  <c r="X249" i="1"/>
  <c r="L249" i="1"/>
  <c r="M249" i="1" s="1"/>
  <c r="X245" i="1"/>
  <c r="L245" i="1"/>
  <c r="M245" i="1" s="1"/>
  <c r="X241" i="1"/>
  <c r="L241" i="1"/>
  <c r="M241" i="1" s="1"/>
  <c r="X237" i="1"/>
  <c r="L237" i="1"/>
  <c r="M237" i="1" s="1"/>
  <c r="X233" i="1"/>
  <c r="L233" i="1"/>
  <c r="M233" i="1" s="1"/>
  <c r="X229" i="1"/>
  <c r="L229" i="1"/>
  <c r="M229" i="1" s="1"/>
  <c r="X225" i="1"/>
  <c r="L225" i="1"/>
  <c r="M225" i="1" s="1"/>
  <c r="X221" i="1"/>
  <c r="L221" i="1"/>
  <c r="M221" i="1" s="1"/>
  <c r="X217" i="1"/>
  <c r="L217" i="1"/>
  <c r="M217" i="1" s="1"/>
  <c r="X213" i="1"/>
  <c r="L213" i="1"/>
  <c r="M213" i="1" s="1"/>
  <c r="X209" i="1"/>
  <c r="L209" i="1"/>
  <c r="M209" i="1" s="1"/>
  <c r="X205" i="1"/>
  <c r="L205" i="1"/>
  <c r="M205" i="1" s="1"/>
  <c r="X776" i="1"/>
  <c r="L776" i="1"/>
  <c r="M776" i="1" s="1"/>
  <c r="X772" i="1"/>
  <c r="L772" i="1"/>
  <c r="M772" i="1" s="1"/>
  <c r="X768" i="1"/>
  <c r="L768" i="1"/>
  <c r="M768" i="1" s="1"/>
  <c r="X764" i="1"/>
  <c r="L764" i="1"/>
  <c r="M764" i="1" s="1"/>
  <c r="X760" i="1"/>
  <c r="L760" i="1"/>
  <c r="M760" i="1" s="1"/>
  <c r="X756" i="1"/>
  <c r="L756" i="1"/>
  <c r="M756" i="1" s="1"/>
  <c r="X752" i="1"/>
  <c r="L752" i="1"/>
  <c r="M752" i="1" s="1"/>
  <c r="X748" i="1"/>
  <c r="L748" i="1"/>
  <c r="M748" i="1" s="1"/>
  <c r="X744" i="1"/>
  <c r="L744" i="1"/>
  <c r="M744" i="1" s="1"/>
  <c r="X740" i="1"/>
  <c r="L740" i="1"/>
  <c r="M740" i="1" s="1"/>
  <c r="X736" i="1"/>
  <c r="L736" i="1"/>
  <c r="M736" i="1" s="1"/>
  <c r="X732" i="1"/>
  <c r="L732" i="1"/>
  <c r="M732" i="1" s="1"/>
  <c r="X728" i="1"/>
  <c r="L728" i="1"/>
  <c r="M728" i="1" s="1"/>
  <c r="X724" i="1"/>
  <c r="L724" i="1"/>
  <c r="M724" i="1" s="1"/>
  <c r="X720" i="1"/>
  <c r="L720" i="1"/>
  <c r="M720" i="1" s="1"/>
  <c r="X716" i="1"/>
  <c r="L716" i="1"/>
  <c r="M716" i="1" s="1"/>
  <c r="X712" i="1"/>
  <c r="L712" i="1"/>
  <c r="M712" i="1" s="1"/>
  <c r="X708" i="1"/>
  <c r="L708" i="1"/>
  <c r="M708" i="1" s="1"/>
  <c r="X704" i="1"/>
  <c r="L704" i="1"/>
  <c r="M704" i="1" s="1"/>
  <c r="X700" i="1"/>
  <c r="L700" i="1"/>
  <c r="M700" i="1" s="1"/>
  <c r="X696" i="1"/>
  <c r="L696" i="1"/>
  <c r="M696" i="1" s="1"/>
  <c r="X692" i="1"/>
  <c r="L692" i="1"/>
  <c r="M692" i="1" s="1"/>
  <c r="X688" i="1"/>
  <c r="L688" i="1"/>
  <c r="M688" i="1" s="1"/>
  <c r="X684" i="1"/>
  <c r="L684" i="1"/>
  <c r="M684" i="1" s="1"/>
  <c r="X680" i="1"/>
  <c r="L680" i="1"/>
  <c r="M680" i="1" s="1"/>
  <c r="X676" i="1"/>
  <c r="L676" i="1"/>
  <c r="M676" i="1" s="1"/>
  <c r="X672" i="1"/>
  <c r="L672" i="1"/>
  <c r="M672" i="1" s="1"/>
  <c r="X668" i="1"/>
  <c r="L668" i="1"/>
  <c r="M668" i="1" s="1"/>
  <c r="X664" i="1"/>
  <c r="L664" i="1"/>
  <c r="M664" i="1" s="1"/>
  <c r="X660" i="1"/>
  <c r="L660" i="1"/>
  <c r="M660" i="1" s="1"/>
  <c r="X656" i="1"/>
  <c r="L656" i="1"/>
  <c r="M656" i="1" s="1"/>
  <c r="X652" i="1"/>
  <c r="L652" i="1"/>
  <c r="M652" i="1" s="1"/>
  <c r="X648" i="1"/>
  <c r="L648" i="1"/>
  <c r="M648" i="1" s="1"/>
  <c r="X644" i="1"/>
  <c r="L644" i="1"/>
  <c r="M644" i="1" s="1"/>
  <c r="X640" i="1"/>
  <c r="L640" i="1"/>
  <c r="M640" i="1" s="1"/>
  <c r="X636" i="1"/>
  <c r="L636" i="1"/>
  <c r="M636" i="1" s="1"/>
  <c r="X632" i="1"/>
  <c r="L632" i="1"/>
  <c r="M632" i="1" s="1"/>
  <c r="X628" i="1"/>
  <c r="L628" i="1"/>
  <c r="M628" i="1" s="1"/>
  <c r="X624" i="1"/>
  <c r="L624" i="1"/>
  <c r="M624" i="1" s="1"/>
  <c r="X620" i="1"/>
  <c r="L620" i="1"/>
  <c r="M620" i="1" s="1"/>
  <c r="X616" i="1"/>
  <c r="L616" i="1"/>
  <c r="M616" i="1" s="1"/>
  <c r="X612" i="1"/>
  <c r="L612" i="1"/>
  <c r="M612" i="1" s="1"/>
  <c r="X608" i="1"/>
  <c r="L608" i="1"/>
  <c r="M608" i="1" s="1"/>
  <c r="X604" i="1"/>
  <c r="L604" i="1"/>
  <c r="M604" i="1" s="1"/>
  <c r="X600" i="1"/>
  <c r="L600" i="1"/>
  <c r="M600" i="1" s="1"/>
  <c r="X596" i="1"/>
  <c r="L596" i="1"/>
  <c r="M596" i="1" s="1"/>
  <c r="X592" i="1"/>
  <c r="L592" i="1"/>
  <c r="M592" i="1" s="1"/>
  <c r="X588" i="1"/>
  <c r="L588" i="1"/>
  <c r="M588" i="1" s="1"/>
  <c r="X584" i="1"/>
  <c r="L584" i="1"/>
  <c r="M584" i="1" s="1"/>
  <c r="X580" i="1"/>
  <c r="L580" i="1"/>
  <c r="M580" i="1" s="1"/>
  <c r="X576" i="1"/>
  <c r="L576" i="1"/>
  <c r="M576" i="1" s="1"/>
  <c r="X572" i="1"/>
  <c r="L572" i="1"/>
  <c r="M572" i="1" s="1"/>
  <c r="X568" i="1"/>
  <c r="L568" i="1"/>
  <c r="M568" i="1" s="1"/>
  <c r="X564" i="1"/>
  <c r="L564" i="1"/>
  <c r="M564" i="1" s="1"/>
  <c r="X560" i="1"/>
  <c r="L560" i="1"/>
  <c r="M560" i="1" s="1"/>
  <c r="X556" i="1"/>
  <c r="L556" i="1"/>
  <c r="M556" i="1" s="1"/>
  <c r="X552" i="1"/>
  <c r="L552" i="1"/>
  <c r="M552" i="1" s="1"/>
  <c r="X548" i="1"/>
  <c r="L548" i="1"/>
  <c r="M548" i="1" s="1"/>
  <c r="X544" i="1"/>
  <c r="L544" i="1"/>
  <c r="M544" i="1" s="1"/>
  <c r="X540" i="1"/>
  <c r="L540" i="1"/>
  <c r="M540" i="1" s="1"/>
  <c r="X536" i="1"/>
  <c r="L536" i="1"/>
  <c r="M536" i="1" s="1"/>
  <c r="X532" i="1"/>
  <c r="L532" i="1"/>
  <c r="M532" i="1" s="1"/>
  <c r="X528" i="1"/>
  <c r="L528" i="1"/>
  <c r="M528" i="1" s="1"/>
  <c r="X524" i="1"/>
  <c r="L524" i="1"/>
  <c r="M524" i="1" s="1"/>
  <c r="X520" i="1"/>
  <c r="L520" i="1"/>
  <c r="M520" i="1" s="1"/>
  <c r="X516" i="1"/>
  <c r="L516" i="1"/>
  <c r="M516" i="1" s="1"/>
  <c r="X512" i="1"/>
  <c r="L512" i="1"/>
  <c r="M512" i="1" s="1"/>
  <c r="X508" i="1"/>
  <c r="L508" i="1"/>
  <c r="M508" i="1" s="1"/>
  <c r="X504" i="1"/>
  <c r="L504" i="1"/>
  <c r="M504" i="1" s="1"/>
  <c r="X500" i="1"/>
  <c r="L500" i="1"/>
  <c r="M500" i="1" s="1"/>
  <c r="X496" i="1"/>
  <c r="L496" i="1"/>
  <c r="M496" i="1" s="1"/>
  <c r="X492" i="1"/>
  <c r="L492" i="1"/>
  <c r="M492" i="1" s="1"/>
  <c r="X488" i="1"/>
  <c r="L488" i="1"/>
  <c r="M488" i="1" s="1"/>
  <c r="X484" i="1"/>
  <c r="L484" i="1"/>
  <c r="M484" i="1" s="1"/>
  <c r="X480" i="1"/>
  <c r="L480" i="1"/>
  <c r="M480" i="1" s="1"/>
  <c r="X476" i="1"/>
  <c r="L476" i="1"/>
  <c r="M476" i="1" s="1"/>
  <c r="X472" i="1"/>
  <c r="L472" i="1"/>
  <c r="M472" i="1" s="1"/>
  <c r="X468" i="1"/>
  <c r="L468" i="1"/>
  <c r="M468" i="1" s="1"/>
  <c r="X464" i="1"/>
  <c r="L464" i="1"/>
  <c r="M464" i="1" s="1"/>
  <c r="X460" i="1"/>
  <c r="L460" i="1"/>
  <c r="M460" i="1" s="1"/>
  <c r="X456" i="1"/>
  <c r="L456" i="1"/>
  <c r="M456" i="1" s="1"/>
  <c r="X452" i="1"/>
  <c r="L452" i="1"/>
  <c r="M452" i="1" s="1"/>
  <c r="X448" i="1"/>
  <c r="L448" i="1"/>
  <c r="M448" i="1" s="1"/>
  <c r="X444" i="1"/>
  <c r="L444" i="1"/>
  <c r="M444" i="1" s="1"/>
  <c r="X440" i="1"/>
  <c r="L440" i="1"/>
  <c r="M440" i="1" s="1"/>
  <c r="X436" i="1"/>
  <c r="L436" i="1"/>
  <c r="M436" i="1" s="1"/>
  <c r="X432" i="1"/>
  <c r="L432" i="1"/>
  <c r="M432" i="1" s="1"/>
  <c r="X428" i="1"/>
  <c r="L428" i="1"/>
  <c r="M428" i="1" s="1"/>
  <c r="X424" i="1"/>
  <c r="L424" i="1"/>
  <c r="M424" i="1" s="1"/>
  <c r="X420" i="1"/>
  <c r="L420" i="1"/>
  <c r="M420" i="1" s="1"/>
  <c r="X416" i="1"/>
  <c r="L416" i="1"/>
  <c r="M416" i="1" s="1"/>
  <c r="X412" i="1"/>
  <c r="L412" i="1"/>
  <c r="M412" i="1" s="1"/>
  <c r="X408" i="1"/>
  <c r="L408" i="1"/>
  <c r="M408" i="1" s="1"/>
  <c r="X404" i="1"/>
  <c r="L404" i="1"/>
  <c r="M404" i="1" s="1"/>
  <c r="X400" i="1"/>
  <c r="L400" i="1"/>
  <c r="M400" i="1" s="1"/>
  <c r="X396" i="1"/>
  <c r="L396" i="1"/>
  <c r="M396" i="1" s="1"/>
  <c r="X392" i="1"/>
  <c r="L392" i="1"/>
  <c r="M392" i="1" s="1"/>
  <c r="X388" i="1"/>
  <c r="L388" i="1"/>
  <c r="M388" i="1" s="1"/>
  <c r="X384" i="1"/>
  <c r="L384" i="1"/>
  <c r="M384" i="1" s="1"/>
  <c r="X380" i="1"/>
  <c r="L380" i="1"/>
  <c r="M380" i="1" s="1"/>
  <c r="X376" i="1"/>
  <c r="L376" i="1"/>
  <c r="M376" i="1" s="1"/>
  <c r="X372" i="1"/>
  <c r="L372" i="1"/>
  <c r="M372" i="1" s="1"/>
  <c r="X368" i="1"/>
  <c r="L368" i="1"/>
  <c r="M368" i="1" s="1"/>
  <c r="X364" i="1"/>
  <c r="L364" i="1"/>
  <c r="M364" i="1" s="1"/>
  <c r="X360" i="1"/>
  <c r="L360" i="1"/>
  <c r="M360" i="1" s="1"/>
  <c r="X356" i="1"/>
  <c r="L356" i="1"/>
  <c r="M356" i="1" s="1"/>
  <c r="X352" i="1"/>
  <c r="L352" i="1"/>
  <c r="M352" i="1" s="1"/>
  <c r="X348" i="1"/>
  <c r="L348" i="1"/>
  <c r="M348" i="1" s="1"/>
  <c r="X344" i="1"/>
  <c r="L344" i="1"/>
  <c r="M344" i="1" s="1"/>
  <c r="X340" i="1"/>
  <c r="L340" i="1"/>
  <c r="M340" i="1" s="1"/>
  <c r="X336" i="1"/>
  <c r="L336" i="1"/>
  <c r="M336" i="1" s="1"/>
  <c r="X332" i="1"/>
  <c r="L332" i="1"/>
  <c r="M332" i="1" s="1"/>
  <c r="X328" i="1"/>
  <c r="L328" i="1"/>
  <c r="M328" i="1" s="1"/>
  <c r="X324" i="1"/>
  <c r="L324" i="1"/>
  <c r="M324" i="1" s="1"/>
  <c r="X320" i="1"/>
  <c r="L320" i="1"/>
  <c r="M320" i="1" s="1"/>
  <c r="X316" i="1"/>
  <c r="L316" i="1"/>
  <c r="M316" i="1" s="1"/>
  <c r="X312" i="1"/>
  <c r="L312" i="1"/>
  <c r="M312" i="1" s="1"/>
  <c r="X308" i="1"/>
  <c r="L308" i="1"/>
  <c r="M308" i="1" s="1"/>
  <c r="X304" i="1"/>
  <c r="L304" i="1"/>
  <c r="M304" i="1" s="1"/>
  <c r="X300" i="1"/>
  <c r="L300" i="1"/>
  <c r="M300" i="1" s="1"/>
  <c r="X296" i="1"/>
  <c r="L296" i="1"/>
  <c r="M296" i="1" s="1"/>
  <c r="X292" i="1"/>
  <c r="L292" i="1"/>
  <c r="M292" i="1" s="1"/>
  <c r="X288" i="1"/>
  <c r="L288" i="1"/>
  <c r="M288" i="1" s="1"/>
  <c r="X284" i="1"/>
  <c r="L284" i="1"/>
  <c r="M284" i="1" s="1"/>
  <c r="X280" i="1"/>
  <c r="L280" i="1"/>
  <c r="M280" i="1" s="1"/>
  <c r="X276" i="1"/>
  <c r="L276" i="1"/>
  <c r="M276" i="1" s="1"/>
  <c r="X272" i="1"/>
  <c r="L272" i="1"/>
  <c r="M272" i="1" s="1"/>
  <c r="X268" i="1"/>
  <c r="L268" i="1"/>
  <c r="M268" i="1" s="1"/>
  <c r="X264" i="1"/>
  <c r="L264" i="1"/>
  <c r="M264" i="1" s="1"/>
  <c r="X260" i="1"/>
  <c r="L260" i="1"/>
  <c r="M260" i="1" s="1"/>
  <c r="X256" i="1"/>
  <c r="L256" i="1"/>
  <c r="M256" i="1" s="1"/>
  <c r="X252" i="1"/>
  <c r="L252" i="1"/>
  <c r="M252" i="1" s="1"/>
  <c r="X248" i="1"/>
  <c r="L248" i="1"/>
  <c r="M248" i="1" s="1"/>
  <c r="X244" i="1"/>
  <c r="L244" i="1"/>
  <c r="M244" i="1" s="1"/>
  <c r="X240" i="1"/>
  <c r="L240" i="1"/>
  <c r="M240" i="1" s="1"/>
  <c r="X236" i="1"/>
  <c r="L236" i="1"/>
  <c r="M236" i="1" s="1"/>
  <c r="X232" i="1"/>
  <c r="L232" i="1"/>
  <c r="M232" i="1" s="1"/>
  <c r="X228" i="1"/>
  <c r="L228" i="1"/>
  <c r="M228" i="1" s="1"/>
  <c r="X224" i="1"/>
  <c r="L224" i="1"/>
  <c r="M224" i="1" s="1"/>
  <c r="X220" i="1"/>
  <c r="L220" i="1"/>
  <c r="M220" i="1" s="1"/>
  <c r="X216" i="1"/>
  <c r="L216" i="1"/>
  <c r="M216" i="1" s="1"/>
  <c r="X212" i="1"/>
  <c r="L212" i="1"/>
  <c r="M212" i="1" s="1"/>
  <c r="X208" i="1"/>
  <c r="L208" i="1"/>
  <c r="M208" i="1" s="1"/>
  <c r="X204" i="1"/>
  <c r="L204" i="1"/>
  <c r="M204" i="1" s="1"/>
  <c r="M762" i="1"/>
  <c r="M754" i="1"/>
  <c r="M746" i="1"/>
  <c r="M730" i="1"/>
  <c r="M714" i="1"/>
  <c r="M698" i="1"/>
  <c r="M690" i="1"/>
  <c r="M666" i="1"/>
  <c r="M658" i="1"/>
  <c r="M650" i="1"/>
  <c r="M775" i="1"/>
  <c r="M759" i="1"/>
  <c r="M751" i="1"/>
  <c r="M743" i="1"/>
  <c r="M727" i="1"/>
  <c r="M719" i="1"/>
  <c r="M711" i="1"/>
  <c r="M695" i="1"/>
  <c r="M687" i="1"/>
  <c r="M679" i="1"/>
  <c r="M663" i="1"/>
  <c r="M655" i="1"/>
  <c r="M647" i="1"/>
  <c r="M631" i="1"/>
  <c r="M623" i="1"/>
  <c r="M615" i="1"/>
  <c r="M599" i="1"/>
  <c r="M591" i="1"/>
  <c r="M583" i="1"/>
  <c r="M567" i="1"/>
  <c r="M559" i="1"/>
  <c r="M551" i="1"/>
  <c r="M535" i="1"/>
  <c r="M527" i="1"/>
  <c r="M519" i="1"/>
  <c r="M503" i="1"/>
  <c r="M495" i="1"/>
  <c r="M487" i="1"/>
  <c r="M471" i="1"/>
  <c r="M463" i="1"/>
  <c r="M455" i="1"/>
  <c r="M439" i="1"/>
  <c r="M431" i="1"/>
  <c r="M423" i="1"/>
  <c r="M407" i="1"/>
  <c r="M399" i="1"/>
  <c r="M391" i="1"/>
  <c r="M375" i="1"/>
  <c r="M367" i="1"/>
  <c r="M359" i="1"/>
  <c r="M343" i="1"/>
  <c r="M335" i="1"/>
  <c r="M327" i="1"/>
  <c r="M311" i="1"/>
  <c r="M303" i="1"/>
  <c r="M295" i="1"/>
  <c r="M279" i="1"/>
  <c r="M271" i="1"/>
  <c r="M263" i="1"/>
  <c r="M247" i="1"/>
  <c r="M239" i="1"/>
  <c r="M231" i="1"/>
  <c r="M215" i="1"/>
  <c r="M207" i="1"/>
  <c r="D41" i="5" l="1"/>
  <c r="G50" i="4" l="1"/>
  <c r="I123" i="4"/>
  <c r="G66" i="4"/>
  <c r="G82" i="4"/>
  <c r="G98" i="4"/>
  <c r="G71" i="4"/>
  <c r="I91" i="4"/>
  <c r="G114" i="4"/>
  <c r="G38" i="4"/>
  <c r="G54" i="4"/>
  <c r="G70" i="4"/>
  <c r="G86" i="4"/>
  <c r="G102" i="4"/>
  <c r="I38" i="4"/>
  <c r="I54" i="4"/>
  <c r="I70" i="4"/>
  <c r="I86" i="4"/>
  <c r="I102" i="4"/>
  <c r="I118" i="4"/>
  <c r="I11" i="4"/>
  <c r="G51" i="4"/>
  <c r="G115" i="4"/>
  <c r="I99" i="4"/>
  <c r="G87" i="4"/>
  <c r="G44" i="4"/>
  <c r="I48" i="4"/>
  <c r="G60" i="4"/>
  <c r="I64" i="4"/>
  <c r="G76" i="4"/>
  <c r="I80" i="4"/>
  <c r="G92" i="4"/>
  <c r="I96" i="4"/>
  <c r="G108" i="4"/>
  <c r="I112" i="4"/>
  <c r="G124" i="4"/>
  <c r="G43" i="4"/>
  <c r="G107" i="4"/>
  <c r="G37" i="4"/>
  <c r="I41" i="4"/>
  <c r="G53" i="4"/>
  <c r="I57" i="4"/>
  <c r="G69" i="4"/>
  <c r="I73" i="4"/>
  <c r="G85" i="4"/>
  <c r="I89" i="4"/>
  <c r="G101" i="4"/>
  <c r="I105" i="4"/>
  <c r="G117" i="4"/>
  <c r="I121" i="4"/>
  <c r="G47" i="4"/>
  <c r="G46" i="4"/>
  <c r="I50" i="4"/>
  <c r="G62" i="4"/>
  <c r="I66" i="4"/>
  <c r="G78" i="4"/>
  <c r="I82" i="4"/>
  <c r="G94" i="4"/>
  <c r="I98" i="4"/>
  <c r="G110" i="4"/>
  <c r="I114" i="4"/>
  <c r="I119" i="4"/>
  <c r="G63" i="4"/>
  <c r="I59" i="4"/>
  <c r="G67" i="4"/>
  <c r="G39" i="4"/>
  <c r="G103" i="4"/>
  <c r="G40" i="4"/>
  <c r="I44" i="4"/>
  <c r="G56" i="4"/>
  <c r="I60" i="4"/>
  <c r="G72" i="4"/>
  <c r="I76" i="4"/>
  <c r="G88" i="4"/>
  <c r="I92" i="4"/>
  <c r="G104" i="4"/>
  <c r="I108" i="4"/>
  <c r="G120" i="4"/>
  <c r="I124" i="4"/>
  <c r="I87" i="4"/>
  <c r="G59" i="4"/>
  <c r="G123" i="4"/>
  <c r="I37" i="4"/>
  <c r="G49" i="4"/>
  <c r="I53" i="4"/>
  <c r="G65" i="4"/>
  <c r="I69" i="4"/>
  <c r="G81" i="4"/>
  <c r="I85" i="4"/>
  <c r="G97" i="4"/>
  <c r="I101" i="4"/>
  <c r="G113" i="4"/>
  <c r="I117" i="4"/>
  <c r="I103" i="4"/>
  <c r="G79" i="4"/>
  <c r="G42" i="4"/>
  <c r="I46" i="4"/>
  <c r="G58" i="4"/>
  <c r="I62" i="4"/>
  <c r="G74" i="4"/>
  <c r="I78" i="4"/>
  <c r="G90" i="4"/>
  <c r="I94" i="4"/>
  <c r="G106" i="4"/>
  <c r="I110" i="4"/>
  <c r="G122" i="4"/>
  <c r="I95" i="4"/>
  <c r="I75" i="4"/>
  <c r="G83" i="4"/>
  <c r="G55" i="4"/>
  <c r="G119" i="4"/>
  <c r="I40" i="4"/>
  <c r="G52" i="4"/>
  <c r="I56" i="4"/>
  <c r="G68" i="4"/>
  <c r="I72" i="4"/>
  <c r="G84" i="4"/>
  <c r="I88" i="4"/>
  <c r="G100" i="4"/>
  <c r="I104" i="4"/>
  <c r="G116" i="4"/>
  <c r="I120" i="4"/>
  <c r="I63" i="4"/>
  <c r="I43" i="4"/>
  <c r="G75" i="4"/>
  <c r="G45" i="4"/>
  <c r="I49" i="4"/>
  <c r="G61" i="4"/>
  <c r="I65" i="4"/>
  <c r="G77" i="4"/>
  <c r="I81" i="4"/>
  <c r="G93" i="4"/>
  <c r="I97" i="4"/>
  <c r="G109" i="4"/>
  <c r="I113" i="4"/>
  <c r="I79" i="4"/>
  <c r="G95" i="4"/>
  <c r="I42" i="4"/>
  <c r="I58" i="4"/>
  <c r="I74" i="4"/>
  <c r="I90" i="4"/>
  <c r="I106" i="4"/>
  <c r="G118" i="4"/>
  <c r="I122" i="4"/>
  <c r="I71" i="4"/>
  <c r="I115" i="4"/>
  <c r="G99" i="4"/>
  <c r="I67" i="4"/>
  <c r="G48" i="4"/>
  <c r="I52" i="4"/>
  <c r="G64" i="4"/>
  <c r="I68" i="4"/>
  <c r="G80" i="4"/>
  <c r="I84" i="4"/>
  <c r="G96" i="4"/>
  <c r="I100" i="4"/>
  <c r="G112" i="4"/>
  <c r="I116" i="4"/>
  <c r="I39" i="4"/>
  <c r="I107" i="4"/>
  <c r="G91" i="4"/>
  <c r="G41" i="4"/>
  <c r="I45" i="4"/>
  <c r="G57" i="4"/>
  <c r="I61" i="4"/>
  <c r="G73" i="4"/>
  <c r="I77" i="4"/>
  <c r="G89" i="4"/>
  <c r="I93" i="4"/>
  <c r="G105" i="4"/>
  <c r="I109" i="4"/>
  <c r="G121" i="4"/>
  <c r="I55" i="4"/>
  <c r="I111" i="4"/>
  <c r="I83" i="4"/>
  <c r="G111" i="4"/>
  <c r="I47" i="4"/>
  <c r="I51" i="4"/>
  <c r="H11" i="4"/>
  <c r="E125" i="4"/>
  <c r="D7" i="4"/>
  <c r="D10" i="5"/>
  <c r="D9" i="5"/>
  <c r="D11" i="5"/>
  <c r="D7" i="5"/>
  <c r="D8" i="5"/>
  <c r="D12" i="5" l="1"/>
  <c r="X7" i="1" l="1"/>
  <c r="L7" i="1"/>
  <c r="I26" i="5"/>
  <c r="Y7" i="1" l="1"/>
  <c r="N7" i="1" s="1"/>
  <c r="Z7" i="1" s="1"/>
  <c r="M7" i="1"/>
  <c r="B7" i="1"/>
  <c r="O7" i="1" l="1"/>
  <c r="B8" i="1"/>
  <c r="B9" i="1" s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J26" i="5"/>
  <c r="K26" i="5" s="1"/>
  <c r="G26" i="5"/>
  <c r="E26" i="5"/>
  <c r="X8" i="1" l="1"/>
  <c r="L8" i="1"/>
  <c r="Y8" i="1" l="1"/>
  <c r="N8" i="1"/>
  <c r="W9" i="1" s="1"/>
  <c r="M8" i="1"/>
  <c r="Z8" i="1" l="1"/>
  <c r="O8" i="1"/>
  <c r="H18" i="5"/>
  <c r="F18" i="5"/>
  <c r="X9" i="1" l="1"/>
  <c r="L9" i="1"/>
  <c r="Y9" i="1" l="1"/>
  <c r="N9" i="1" s="1"/>
  <c r="W10" i="1" s="1"/>
  <c r="M9" i="1"/>
  <c r="Z9" i="1" l="1"/>
  <c r="O9" i="1"/>
  <c r="F19" i="5"/>
  <c r="H19" i="5"/>
  <c r="X10" i="1" l="1"/>
  <c r="L10" i="1"/>
  <c r="Y10" i="1" l="1"/>
  <c r="N10" i="1"/>
  <c r="W11" i="1" s="1"/>
  <c r="M10" i="1"/>
  <c r="H20" i="5"/>
  <c r="F20" i="5"/>
  <c r="Z10" i="1" l="1"/>
  <c r="O10" i="1"/>
  <c r="X11" i="1" l="1"/>
  <c r="L11" i="1"/>
  <c r="Y11" i="1" s="1"/>
  <c r="N11" i="1" l="1"/>
  <c r="W12" i="1" s="1"/>
  <c r="M11" i="1"/>
  <c r="F21" i="5"/>
  <c r="H21" i="5"/>
  <c r="Z11" i="1" l="1"/>
  <c r="O11" i="1"/>
  <c r="X12" i="1" l="1"/>
  <c r="L12" i="1"/>
  <c r="Y12" i="1" s="1"/>
  <c r="N12" i="1" l="1"/>
  <c r="M12" i="1"/>
  <c r="H22" i="5"/>
  <c r="F22" i="5"/>
  <c r="Z12" i="1" l="1"/>
  <c r="W13" i="1"/>
  <c r="O12" i="1"/>
  <c r="X13" i="1" l="1"/>
  <c r="L13" i="1"/>
  <c r="Y13" i="1" l="1"/>
  <c r="N13" i="1" s="1"/>
  <c r="M13" i="1"/>
  <c r="Z13" i="1" l="1"/>
  <c r="W14" i="1"/>
  <c r="O13" i="1"/>
  <c r="X14" i="1"/>
  <c r="R30" i="4"/>
  <c r="L14" i="1" l="1"/>
  <c r="Y14" i="1" s="1"/>
  <c r="N14" i="1" s="1"/>
  <c r="W15" i="1" s="1"/>
  <c r="X145" i="1"/>
  <c r="L145" i="1"/>
  <c r="I23" i="5"/>
  <c r="M14" i="1" l="1"/>
  <c r="M145" i="1"/>
  <c r="Z14" i="1"/>
  <c r="O14" i="1"/>
  <c r="E23" i="5"/>
  <c r="F23" i="5" s="1"/>
  <c r="G23" i="5"/>
  <c r="H23" i="5" s="1"/>
  <c r="J23" i="5"/>
  <c r="K23" i="5" s="1"/>
  <c r="F24" i="5"/>
  <c r="H24" i="5"/>
  <c r="X15" i="1" l="1"/>
  <c r="L15" i="1"/>
  <c r="X146" i="1"/>
  <c r="L146" i="1"/>
  <c r="M146" i="1" l="1"/>
  <c r="Y15" i="1"/>
  <c r="N15" i="1" s="1"/>
  <c r="W16" i="1" s="1"/>
  <c r="M15" i="1"/>
  <c r="I25" i="5"/>
  <c r="O15" i="1" l="1"/>
  <c r="Z15" i="1"/>
  <c r="X147" i="1"/>
  <c r="L147" i="1"/>
  <c r="M147" i="1" s="1"/>
  <c r="E25" i="5"/>
  <c r="F25" i="5" s="1"/>
  <c r="J25" i="5"/>
  <c r="K25" i="5" s="1"/>
  <c r="G25" i="5"/>
  <c r="H25" i="5" s="1"/>
  <c r="X16" i="1" l="1"/>
  <c r="L16" i="1"/>
  <c r="Y16" i="1" l="1"/>
  <c r="N16" i="1" s="1"/>
  <c r="W17" i="1" s="1"/>
  <c r="X148" i="1"/>
  <c r="L148" i="1"/>
  <c r="M16" i="1"/>
  <c r="Z16" i="1" l="1"/>
  <c r="M148" i="1"/>
  <c r="X17" i="1"/>
  <c r="O16" i="1"/>
  <c r="L17" i="1" l="1"/>
  <c r="X149" i="1"/>
  <c r="L149" i="1"/>
  <c r="M149" i="1" s="1"/>
  <c r="Y17" i="1" l="1"/>
  <c r="N17" i="1" s="1"/>
  <c r="W18" i="1" s="1"/>
  <c r="M17" i="1"/>
  <c r="O17" i="1" l="1"/>
  <c r="Z17" i="1"/>
  <c r="X18" i="1"/>
  <c r="L18" i="1"/>
  <c r="Y18" i="1" s="1"/>
  <c r="X150" i="1"/>
  <c r="L150" i="1"/>
  <c r="M150" i="1" s="1"/>
  <c r="N18" i="1" l="1"/>
  <c r="M18" i="1"/>
  <c r="Z18" i="1" l="1"/>
  <c r="W19" i="1"/>
  <c r="O18" i="1"/>
  <c r="X151" i="1"/>
  <c r="L151" i="1"/>
  <c r="M151" i="1" s="1"/>
  <c r="X19" i="1" l="1"/>
  <c r="L19" i="1"/>
  <c r="Y19" i="1" s="1"/>
  <c r="N19" i="1" l="1"/>
  <c r="X152" i="1"/>
  <c r="L152" i="1"/>
  <c r="M152" i="1" s="1"/>
  <c r="M19" i="1"/>
  <c r="Z19" i="1" l="1"/>
  <c r="W20" i="1"/>
  <c r="O19" i="1"/>
  <c r="X20" i="1" l="1"/>
  <c r="L20" i="1"/>
  <c r="Y20" i="1" s="1"/>
  <c r="X153" i="1"/>
  <c r="L153" i="1"/>
  <c r="M153" i="1" s="1"/>
  <c r="N20" i="1" l="1"/>
  <c r="X154" i="1"/>
  <c r="L154" i="1"/>
  <c r="M154" i="1" s="1"/>
  <c r="M20" i="1"/>
  <c r="Z20" i="1" l="1"/>
  <c r="W21" i="1"/>
  <c r="O20" i="1"/>
  <c r="X21" i="1" l="1"/>
  <c r="L21" i="1"/>
  <c r="Y21" i="1" s="1"/>
  <c r="N21" i="1" l="1"/>
  <c r="X155" i="1"/>
  <c r="L155" i="1"/>
  <c r="M155" i="1" s="1"/>
  <c r="M21" i="1"/>
  <c r="Z21" i="1" l="1"/>
  <c r="W22" i="1"/>
  <c r="O21" i="1"/>
  <c r="X22" i="1" l="1"/>
  <c r="L22" i="1"/>
  <c r="Y22" i="1" s="1"/>
  <c r="X156" i="1"/>
  <c r="L156" i="1"/>
  <c r="M156" i="1" s="1"/>
  <c r="N22" i="1" l="1"/>
  <c r="M22" i="1"/>
  <c r="Z22" i="1" l="1"/>
  <c r="W23" i="1"/>
  <c r="O22" i="1"/>
  <c r="X157" i="1"/>
  <c r="L157" i="1"/>
  <c r="M157" i="1" s="1"/>
  <c r="L23" i="1"/>
  <c r="X23" i="1" l="1"/>
  <c r="Y23" i="1"/>
  <c r="N23" i="1" l="1"/>
  <c r="W24" i="1" s="1"/>
  <c r="X158" i="1"/>
  <c r="L158" i="1"/>
  <c r="M158" i="1" s="1"/>
  <c r="M23" i="1"/>
  <c r="Z23" i="1" l="1"/>
  <c r="O23" i="1"/>
  <c r="X24" i="1" l="1"/>
  <c r="L24" i="1"/>
  <c r="X159" i="1"/>
  <c r="L159" i="1"/>
  <c r="M159" i="1" s="1"/>
  <c r="Y24" i="1" l="1"/>
  <c r="N24" i="1" s="1"/>
  <c r="W25" i="1" s="1"/>
  <c r="M24" i="1"/>
  <c r="Z24" i="1" l="1"/>
  <c r="O24" i="1"/>
  <c r="X25" i="1" l="1"/>
  <c r="L25" i="1"/>
  <c r="X160" i="1"/>
  <c r="L160" i="1"/>
  <c r="M160" i="1" s="1"/>
  <c r="Y25" i="1" l="1"/>
  <c r="N25" i="1" s="1"/>
  <c r="W26" i="1" s="1"/>
  <c r="M25" i="1"/>
  <c r="Z25" i="1" l="1"/>
  <c r="O25" i="1"/>
  <c r="X161" i="1"/>
  <c r="L161" i="1"/>
  <c r="M161" i="1" s="1"/>
  <c r="X26" i="1" l="1"/>
  <c r="L26" i="1"/>
  <c r="Y26" i="1" l="1"/>
  <c r="N26" i="1" s="1"/>
  <c r="W27" i="1" s="1"/>
  <c r="X162" i="1"/>
  <c r="L162" i="1"/>
  <c r="M162" i="1" s="1"/>
  <c r="M26" i="1"/>
  <c r="Z26" i="1" l="1"/>
  <c r="O26" i="1"/>
  <c r="X27" i="1" l="1"/>
  <c r="L27" i="1"/>
  <c r="X163" i="1"/>
  <c r="L163" i="1"/>
  <c r="M163" i="1" s="1"/>
  <c r="Y27" i="1" l="1"/>
  <c r="N27" i="1" s="1"/>
  <c r="W28" i="1" s="1"/>
  <c r="M27" i="1"/>
  <c r="Z27" i="1" l="1"/>
  <c r="O27" i="1"/>
  <c r="X164" i="1"/>
  <c r="L164" i="1"/>
  <c r="M164" i="1" s="1"/>
  <c r="X28" i="1" l="1"/>
  <c r="L28" i="1"/>
  <c r="Y28" i="1" l="1"/>
  <c r="N28" i="1" s="1"/>
  <c r="W29" i="1" s="1"/>
  <c r="X165" i="1"/>
  <c r="L165" i="1"/>
  <c r="M165" i="1" s="1"/>
  <c r="M28" i="1"/>
  <c r="Z28" i="1" l="1"/>
  <c r="O28" i="1"/>
  <c r="X29" i="1" l="1"/>
  <c r="L29" i="1"/>
  <c r="X166" i="1"/>
  <c r="L166" i="1"/>
  <c r="M166" i="1" s="1"/>
  <c r="Y29" i="1" l="1"/>
  <c r="N29" i="1" s="1"/>
  <c r="M29" i="1"/>
  <c r="O29" i="1" l="1"/>
  <c r="W30" i="1"/>
  <c r="Z29" i="1"/>
  <c r="X167" i="1"/>
  <c r="L167" i="1"/>
  <c r="M167" i="1" s="1"/>
  <c r="X30" i="1" l="1"/>
  <c r="L30" i="1"/>
  <c r="Y30" i="1" l="1"/>
  <c r="N30" i="1" s="1"/>
  <c r="X168" i="1"/>
  <c r="L168" i="1"/>
  <c r="M168" i="1" s="1"/>
  <c r="M30" i="1"/>
  <c r="O30" i="1" l="1"/>
  <c r="W31" i="1"/>
  <c r="Z30" i="1"/>
  <c r="X169" i="1" l="1"/>
  <c r="L169" i="1"/>
  <c r="M169" i="1" s="1"/>
  <c r="X31" i="1"/>
  <c r="L31" i="1"/>
  <c r="Y31" i="1" l="1"/>
  <c r="N31" i="1" s="1"/>
  <c r="W32" i="1" s="1"/>
  <c r="M31" i="1"/>
  <c r="Z31" i="1" l="1"/>
  <c r="O31" i="1"/>
  <c r="X170" i="1"/>
  <c r="L170" i="1"/>
  <c r="M170" i="1" s="1"/>
  <c r="J32" i="5"/>
  <c r="K32" i="5" s="1"/>
  <c r="E32" i="5"/>
  <c r="F32" i="5" s="1"/>
  <c r="G32" i="5"/>
  <c r="H32" i="5" s="1"/>
  <c r="X32" i="1" l="1"/>
  <c r="L32" i="1"/>
  <c r="Y32" i="1" l="1"/>
  <c r="N32" i="1" s="1"/>
  <c r="W33" i="1" s="1"/>
  <c r="M32" i="1"/>
  <c r="O32" i="1" l="1"/>
  <c r="Z32" i="1"/>
  <c r="X171" i="1"/>
  <c r="L171" i="1"/>
  <c r="M171" i="1" s="1"/>
  <c r="L33" i="1"/>
  <c r="F40" i="5"/>
  <c r="H40" i="5"/>
  <c r="Y33" i="1" l="1"/>
  <c r="X33" i="1"/>
  <c r="N33" i="1" l="1"/>
  <c r="W34" i="1" s="1"/>
  <c r="M33" i="1"/>
  <c r="Z33" i="1" l="1"/>
  <c r="O33" i="1"/>
  <c r="X172" i="1"/>
  <c r="L172" i="1"/>
  <c r="M172" i="1" s="1"/>
  <c r="X34" i="1" l="1"/>
  <c r="L34" i="1"/>
  <c r="Y34" i="1" l="1"/>
  <c r="N34" i="1" s="1"/>
  <c r="W35" i="1" s="1"/>
  <c r="X173" i="1"/>
  <c r="L173" i="1"/>
  <c r="M173" i="1" s="1"/>
  <c r="M34" i="1"/>
  <c r="Z34" i="1" l="1"/>
  <c r="O34" i="1"/>
  <c r="X35" i="1" l="1"/>
  <c r="L35" i="1"/>
  <c r="X174" i="1"/>
  <c r="L174" i="1"/>
  <c r="M174" i="1" s="1"/>
  <c r="Y35" i="1" l="1"/>
  <c r="N35" i="1" s="1"/>
  <c r="W36" i="1" s="1"/>
  <c r="M35" i="1"/>
  <c r="Z35" i="1" l="1"/>
  <c r="O35" i="1"/>
  <c r="X175" i="1"/>
  <c r="L175" i="1"/>
  <c r="M175" i="1" s="1"/>
  <c r="X176" i="1" l="1"/>
  <c r="L176" i="1"/>
  <c r="M176" i="1" s="1"/>
  <c r="X36" i="1"/>
  <c r="L36" i="1"/>
  <c r="Y36" i="1" l="1"/>
  <c r="N36" i="1" s="1"/>
  <c r="W37" i="1" s="1"/>
  <c r="M36" i="1"/>
  <c r="Z36" i="1" l="1"/>
  <c r="O36" i="1"/>
  <c r="L37" i="1"/>
  <c r="Y37" i="1" s="1"/>
  <c r="X177" i="1"/>
  <c r="L177" i="1"/>
  <c r="M177" i="1" s="1"/>
  <c r="X37" i="1" l="1"/>
  <c r="N37" i="1" s="1"/>
  <c r="W38" i="1" s="1"/>
  <c r="M37" i="1"/>
  <c r="O37" i="1" l="1"/>
  <c r="Z37" i="1"/>
  <c r="L38" i="1"/>
  <c r="Y38" i="1" s="1"/>
  <c r="X178" i="1"/>
  <c r="L178" i="1"/>
  <c r="M178" i="1" s="1"/>
  <c r="X38" i="1" l="1"/>
  <c r="N38" i="1" s="1"/>
  <c r="W39" i="1" s="1"/>
  <c r="M38" i="1"/>
  <c r="H26" i="5"/>
  <c r="F26" i="5"/>
  <c r="O38" i="1" l="1"/>
  <c r="Z38" i="1"/>
  <c r="X179" i="1"/>
  <c r="L179" i="1"/>
  <c r="M179" i="1" s="1"/>
  <c r="X39" i="1" l="1"/>
  <c r="L39" i="1"/>
  <c r="Y39" i="1" s="1"/>
  <c r="N39" i="1" l="1"/>
  <c r="X180" i="1"/>
  <c r="L180" i="1"/>
  <c r="M180" i="1" s="1"/>
  <c r="M39" i="1"/>
  <c r="Z39" i="1" l="1"/>
  <c r="W40" i="1"/>
  <c r="X40" i="1" s="1"/>
  <c r="O39" i="1"/>
  <c r="L40" i="1" l="1"/>
  <c r="M40" i="1" s="1"/>
  <c r="X181" i="1"/>
  <c r="L181" i="1"/>
  <c r="M181" i="1" s="1"/>
  <c r="Y40" i="1" l="1"/>
  <c r="N40" i="1" l="1"/>
  <c r="X182" i="1"/>
  <c r="L182" i="1"/>
  <c r="M182" i="1" s="1"/>
  <c r="Z40" i="1" l="1"/>
  <c r="W41" i="1"/>
  <c r="X41" i="1" s="1"/>
  <c r="O40" i="1"/>
  <c r="L41" i="1" l="1"/>
  <c r="Y41" i="1" s="1"/>
  <c r="N41" i="1" s="1"/>
  <c r="W42" i="1" s="1"/>
  <c r="X183" i="1"/>
  <c r="L183" i="1"/>
  <c r="M183" i="1" s="1"/>
  <c r="O41" i="1" l="1"/>
  <c r="Z41" i="1"/>
  <c r="M41" i="1"/>
  <c r="X42" i="1" l="1"/>
  <c r="L42" i="1"/>
  <c r="X184" i="1"/>
  <c r="L184" i="1"/>
  <c r="M184" i="1" s="1"/>
  <c r="Y42" i="1" l="1"/>
  <c r="N42" i="1" s="1"/>
  <c r="W43" i="1" s="1"/>
  <c r="M42" i="1"/>
  <c r="Z42" i="1" l="1"/>
  <c r="O42" i="1"/>
  <c r="X185" i="1"/>
  <c r="L185" i="1"/>
  <c r="M185" i="1" s="1"/>
  <c r="X43" i="1" l="1"/>
  <c r="L43" i="1"/>
  <c r="Y43" i="1" l="1"/>
  <c r="N43" i="1" s="1"/>
  <c r="W44" i="1" s="1"/>
  <c r="M43" i="1"/>
  <c r="X186" i="1"/>
  <c r="L186" i="1"/>
  <c r="M186" i="1" s="1"/>
  <c r="Z43" i="1" l="1"/>
  <c r="O43" i="1"/>
  <c r="X44" i="1" l="1"/>
  <c r="L44" i="1"/>
  <c r="X187" i="1"/>
  <c r="L187" i="1"/>
  <c r="M187" i="1" s="1"/>
  <c r="Y44" i="1" l="1"/>
  <c r="N44" i="1" s="1"/>
  <c r="W45" i="1" s="1"/>
  <c r="M44" i="1"/>
  <c r="I36" i="4"/>
  <c r="G36" i="4"/>
  <c r="I35" i="4"/>
  <c r="G35" i="4"/>
  <c r="I34" i="4"/>
  <c r="G34" i="4"/>
  <c r="I33" i="4"/>
  <c r="I32" i="4"/>
  <c r="G33" i="4"/>
  <c r="G32" i="4"/>
  <c r="G31" i="4"/>
  <c r="I31" i="4"/>
  <c r="Z44" i="1" l="1"/>
  <c r="O44" i="1"/>
  <c r="X188" i="1"/>
  <c r="L188" i="1"/>
  <c r="M188" i="1" s="1"/>
  <c r="X45" i="1" l="1"/>
  <c r="L45" i="1"/>
  <c r="Y45" i="1" l="1"/>
  <c r="N45" i="1" s="1"/>
  <c r="W46" i="1" s="1"/>
  <c r="M45" i="1"/>
  <c r="X189" i="1"/>
  <c r="L189" i="1"/>
  <c r="M189" i="1" s="1"/>
  <c r="Z45" i="1" l="1"/>
  <c r="O45" i="1"/>
  <c r="X46" i="1" l="1"/>
  <c r="L46" i="1"/>
  <c r="X190" i="1"/>
  <c r="L190" i="1"/>
  <c r="M190" i="1" s="1"/>
  <c r="Y46" i="1" l="1"/>
  <c r="N46" i="1" s="1"/>
  <c r="W47" i="1" s="1"/>
  <c r="M46" i="1"/>
  <c r="Z46" i="1" l="1"/>
  <c r="O46" i="1"/>
  <c r="X47" i="1" l="1"/>
  <c r="L47" i="1"/>
  <c r="X191" i="1"/>
  <c r="L191" i="1"/>
  <c r="M191" i="1" s="1"/>
  <c r="Y47" i="1" l="1"/>
  <c r="N47" i="1" s="1"/>
  <c r="M47" i="1"/>
  <c r="Z47" i="1" l="1"/>
  <c r="W48" i="1"/>
  <c r="O47" i="1"/>
  <c r="X48" i="1" l="1"/>
  <c r="L48" i="1"/>
  <c r="X192" i="1"/>
  <c r="L192" i="1"/>
  <c r="M192" i="1" s="1"/>
  <c r="Y48" i="1" l="1"/>
  <c r="N48" i="1" s="1"/>
  <c r="M48" i="1"/>
  <c r="Z48" i="1" l="1"/>
  <c r="W49" i="1"/>
  <c r="O48" i="1"/>
  <c r="X193" i="1"/>
  <c r="L193" i="1"/>
  <c r="M193" i="1" s="1"/>
  <c r="X49" i="1" l="1"/>
  <c r="L49" i="1"/>
  <c r="Y49" i="1" l="1"/>
  <c r="N49" i="1" s="1"/>
  <c r="M49" i="1"/>
  <c r="X194" i="1"/>
  <c r="L194" i="1"/>
  <c r="M194" i="1" s="1"/>
  <c r="Z49" i="1" l="1"/>
  <c r="W50" i="1"/>
  <c r="O49" i="1"/>
  <c r="X50" i="1" l="1"/>
  <c r="L50" i="1"/>
  <c r="Y50" i="1" l="1"/>
  <c r="N50" i="1" s="1"/>
  <c r="M50" i="1"/>
  <c r="X195" i="1"/>
  <c r="L195" i="1"/>
  <c r="M195" i="1" s="1"/>
  <c r="Z50" i="1" l="1"/>
  <c r="W51" i="1"/>
  <c r="O50" i="1"/>
  <c r="X51" i="1" l="1"/>
  <c r="L51" i="1"/>
  <c r="Y51" i="1" l="1"/>
  <c r="N51" i="1" s="1"/>
  <c r="W52" i="1" s="1"/>
  <c r="M51" i="1"/>
  <c r="X196" i="1"/>
  <c r="L196" i="1"/>
  <c r="M196" i="1" s="1"/>
  <c r="Z51" i="1" l="1"/>
  <c r="O51" i="1"/>
  <c r="X52" i="1" l="1"/>
  <c r="L52" i="1"/>
  <c r="Y52" i="1" l="1"/>
  <c r="N52" i="1" s="1"/>
  <c r="W53" i="1" s="1"/>
  <c r="M52" i="1"/>
  <c r="X197" i="1"/>
  <c r="L197" i="1"/>
  <c r="M197" i="1" s="1"/>
  <c r="Z52" i="1" l="1"/>
  <c r="O52" i="1"/>
  <c r="X53" i="1" l="1"/>
  <c r="L53" i="1"/>
  <c r="X198" i="1"/>
  <c r="L198" i="1"/>
  <c r="M198" i="1" s="1"/>
  <c r="Y53" i="1" l="1"/>
  <c r="N53" i="1" s="1"/>
  <c r="W54" i="1" s="1"/>
  <c r="M53" i="1"/>
  <c r="Z53" i="1" l="1"/>
  <c r="O53" i="1"/>
  <c r="X54" i="1" l="1"/>
  <c r="L54" i="1"/>
  <c r="X199" i="1"/>
  <c r="L199" i="1"/>
  <c r="M199" i="1" s="1"/>
  <c r="Y54" i="1" l="1"/>
  <c r="N54" i="1" s="1"/>
  <c r="W55" i="1" s="1"/>
  <c r="M54" i="1"/>
  <c r="Z54" i="1" l="1"/>
  <c r="O54" i="1"/>
  <c r="X55" i="1" l="1"/>
  <c r="L55" i="1"/>
  <c r="X200" i="1"/>
  <c r="L200" i="1"/>
  <c r="M200" i="1" s="1"/>
  <c r="Y55" i="1" l="1"/>
  <c r="N55" i="1" s="1"/>
  <c r="W56" i="1" s="1"/>
  <c r="M55" i="1"/>
  <c r="Z55" i="1" l="1"/>
  <c r="O55" i="1"/>
  <c r="X56" i="1" l="1"/>
  <c r="L56" i="1"/>
  <c r="X201" i="1"/>
  <c r="L201" i="1"/>
  <c r="M201" i="1" s="1"/>
  <c r="Y56" i="1" l="1"/>
  <c r="N56" i="1" s="1"/>
  <c r="M56" i="1"/>
  <c r="Z56" i="1" l="1"/>
  <c r="W57" i="1"/>
  <c r="O56" i="1"/>
  <c r="X202" i="1"/>
  <c r="L202" i="1"/>
  <c r="M202" i="1" s="1"/>
  <c r="X57" i="1" l="1"/>
  <c r="L57" i="1"/>
  <c r="Y57" i="1" l="1"/>
  <c r="N57" i="1" s="1"/>
  <c r="M57" i="1"/>
  <c r="X203" i="1"/>
  <c r="L203" i="1"/>
  <c r="Z57" i="1" l="1"/>
  <c r="W58" i="1"/>
  <c r="I20" i="29"/>
  <c r="I28" i="29"/>
  <c r="I25" i="29"/>
  <c r="I13" i="29"/>
  <c r="I19" i="29"/>
  <c r="I12" i="29"/>
  <c r="I15" i="29"/>
  <c r="I14" i="29"/>
  <c r="I21" i="29"/>
  <c r="I27" i="29"/>
  <c r="I16" i="29"/>
  <c r="I24" i="29"/>
  <c r="I23" i="29"/>
  <c r="I22" i="29"/>
  <c r="I29" i="29"/>
  <c r="I30" i="29"/>
  <c r="I17" i="29"/>
  <c r="I26" i="29"/>
  <c r="I18" i="29"/>
  <c r="I11" i="29"/>
  <c r="M203" i="1"/>
  <c r="O57" i="1"/>
  <c r="X58" i="1" l="1"/>
  <c r="L58" i="1"/>
  <c r="Y58" i="1" l="1"/>
  <c r="N58" i="1" s="1"/>
  <c r="W59" i="1" s="1"/>
  <c r="M58" i="1"/>
  <c r="Z58" i="1" l="1"/>
  <c r="O58" i="1"/>
  <c r="X59" i="1" l="1"/>
  <c r="L59" i="1"/>
  <c r="Y59" i="1" l="1"/>
  <c r="N59" i="1" s="1"/>
  <c r="W60" i="1" s="1"/>
  <c r="M59" i="1"/>
  <c r="Z59" i="1" l="1"/>
  <c r="O59" i="1"/>
  <c r="X60" i="1" l="1"/>
  <c r="L60" i="1"/>
  <c r="Y60" i="1" l="1"/>
  <c r="N60" i="1" s="1"/>
  <c r="W61" i="1" s="1"/>
  <c r="M60" i="1"/>
  <c r="Z60" i="1" l="1"/>
  <c r="O60" i="1"/>
  <c r="X61" i="1" l="1"/>
  <c r="L61" i="1"/>
  <c r="Y61" i="1" l="1"/>
  <c r="N61" i="1" s="1"/>
  <c r="W62" i="1" s="1"/>
  <c r="M61" i="1"/>
  <c r="Z61" i="1" l="1"/>
  <c r="O61" i="1"/>
  <c r="X62" i="1" l="1"/>
  <c r="L62" i="1"/>
  <c r="Y62" i="1" l="1"/>
  <c r="N62" i="1" s="1"/>
  <c r="W63" i="1" s="1"/>
  <c r="M62" i="1"/>
  <c r="Z62" i="1" l="1"/>
  <c r="O62" i="1"/>
  <c r="X63" i="1" l="1"/>
  <c r="L63" i="1"/>
  <c r="I8" i="29" s="1"/>
  <c r="Y63" i="1" l="1"/>
  <c r="N63" i="1" s="1"/>
  <c r="W64" i="1" s="1"/>
  <c r="M63" i="1"/>
  <c r="G8" i="29" l="1"/>
  <c r="H8" i="29" s="1"/>
  <c r="E8" i="29"/>
  <c r="F8" i="29" s="1"/>
  <c r="J8" i="29"/>
  <c r="K8" i="29" s="1"/>
  <c r="Z63" i="1"/>
  <c r="O63" i="1"/>
  <c r="X64" i="1" l="1"/>
  <c r="L64" i="1"/>
  <c r="Y64" i="1" l="1"/>
  <c r="N64" i="1" s="1"/>
  <c r="M64" i="1"/>
  <c r="Z64" i="1" l="1"/>
  <c r="W65" i="1"/>
  <c r="O64" i="1"/>
  <c r="X65" i="1" l="1"/>
  <c r="L65" i="1"/>
  <c r="Y65" i="1" l="1"/>
  <c r="N65" i="1" s="1"/>
  <c r="M65" i="1"/>
  <c r="Z65" i="1" l="1"/>
  <c r="W66" i="1"/>
  <c r="O65" i="1"/>
  <c r="X66" i="1" l="1"/>
  <c r="L66" i="1"/>
  <c r="I27" i="5"/>
  <c r="I32" i="5"/>
  <c r="Y66" i="1" l="1"/>
  <c r="N66" i="1" s="1"/>
  <c r="M66" i="1"/>
  <c r="Z66" i="1" l="1"/>
  <c r="W67" i="1"/>
  <c r="O66" i="1"/>
  <c r="X67" i="1" l="1"/>
  <c r="L67" i="1"/>
  <c r="I28" i="5"/>
  <c r="Y67" i="1" l="1"/>
  <c r="N67" i="1" s="1"/>
  <c r="M67" i="1"/>
  <c r="J27" i="5"/>
  <c r="K27" i="5" s="1"/>
  <c r="E27" i="5"/>
  <c r="F27" i="5" s="1"/>
  <c r="G27" i="5"/>
  <c r="H27" i="5" s="1"/>
  <c r="J28" i="5"/>
  <c r="K28" i="5" s="1"/>
  <c r="E28" i="5"/>
  <c r="F28" i="5" s="1"/>
  <c r="G28" i="5"/>
  <c r="H28" i="5" s="1"/>
  <c r="Z67" i="1" l="1"/>
  <c r="W68" i="1"/>
  <c r="O67" i="1"/>
  <c r="X68" i="1" l="1"/>
  <c r="L68" i="1"/>
  <c r="D18" i="2"/>
  <c r="E18" i="2"/>
  <c r="C18" i="2"/>
  <c r="Y68" i="1" l="1"/>
  <c r="N68" i="1" s="1"/>
  <c r="W69" i="1" s="1"/>
  <c r="M68" i="1"/>
  <c r="Z68" i="1" l="1"/>
  <c r="O68" i="1"/>
  <c r="X69" i="1" l="1"/>
  <c r="L69" i="1"/>
  <c r="Y69" i="1" l="1"/>
  <c r="N69" i="1" s="1"/>
  <c r="W70" i="1" s="1"/>
  <c r="M69" i="1"/>
  <c r="Z69" i="1" l="1"/>
  <c r="O69" i="1"/>
  <c r="X70" i="1" l="1"/>
  <c r="L70" i="1"/>
  <c r="Y70" i="1" l="1"/>
  <c r="N70" i="1" s="1"/>
  <c r="W71" i="1" s="1"/>
  <c r="M70" i="1"/>
  <c r="Z70" i="1" l="1"/>
  <c r="O70" i="1"/>
  <c r="X71" i="1" l="1"/>
  <c r="L71" i="1"/>
  <c r="Y71" i="1" l="1"/>
  <c r="N71" i="1" s="1"/>
  <c r="W72" i="1" s="1"/>
  <c r="M71" i="1"/>
  <c r="Z71" i="1" l="1"/>
  <c r="O71" i="1"/>
  <c r="X72" i="1" l="1"/>
  <c r="L72" i="1"/>
  <c r="Y72" i="1" l="1"/>
  <c r="N72" i="1" s="1"/>
  <c r="W73" i="1" s="1"/>
  <c r="M72" i="1"/>
  <c r="Z72" i="1" l="1"/>
  <c r="O72" i="1"/>
  <c r="X73" i="1" l="1"/>
  <c r="L73" i="1"/>
  <c r="Y73" i="1" l="1"/>
  <c r="N73" i="1" s="1"/>
  <c r="M73" i="1"/>
  <c r="Z73" i="1" l="1"/>
  <c r="W74" i="1"/>
  <c r="O73" i="1"/>
  <c r="X74" i="1" l="1"/>
  <c r="L74" i="1"/>
  <c r="Y74" i="1" l="1"/>
  <c r="N74" i="1" s="1"/>
  <c r="M74" i="1"/>
  <c r="Z74" i="1" l="1"/>
  <c r="W75" i="1"/>
  <c r="O74" i="1"/>
  <c r="X75" i="1" l="1"/>
  <c r="L75" i="1"/>
  <c r="Y75" i="1" l="1"/>
  <c r="N75" i="1" s="1"/>
  <c r="M75" i="1"/>
  <c r="Z75" i="1" l="1"/>
  <c r="W76" i="1"/>
  <c r="O75" i="1"/>
  <c r="X76" i="1" l="1"/>
  <c r="L76" i="1"/>
  <c r="Y76" i="1" l="1"/>
  <c r="N76" i="1" s="1"/>
  <c r="M76" i="1"/>
  <c r="Z76" i="1" l="1"/>
  <c r="W77" i="1"/>
  <c r="O76" i="1"/>
  <c r="X77" i="1" l="1"/>
  <c r="L77" i="1"/>
  <c r="Y77" i="1" l="1"/>
  <c r="N77" i="1" s="1"/>
  <c r="M77" i="1"/>
  <c r="Z77" i="1" l="1"/>
  <c r="W78" i="1"/>
  <c r="O77" i="1"/>
  <c r="X78" i="1" l="1"/>
  <c r="L78" i="1"/>
  <c r="Y78" i="1" l="1"/>
  <c r="N78" i="1" s="1"/>
  <c r="M78" i="1"/>
  <c r="Z78" i="1" l="1"/>
  <c r="W79" i="1"/>
  <c r="O78" i="1"/>
  <c r="X79" i="1" l="1"/>
  <c r="L79" i="1"/>
  <c r="Y79" i="1" l="1"/>
  <c r="N79" i="1" s="1"/>
  <c r="M79" i="1"/>
  <c r="Z79" i="1" l="1"/>
  <c r="W80" i="1"/>
  <c r="O79" i="1"/>
  <c r="X80" i="1" l="1"/>
  <c r="L80" i="1"/>
  <c r="Y80" i="1" l="1"/>
  <c r="N80" i="1" s="1"/>
  <c r="M80" i="1"/>
  <c r="Z80" i="1" l="1"/>
  <c r="W81" i="1"/>
  <c r="O80" i="1"/>
  <c r="X81" i="1" l="1"/>
  <c r="L81" i="1"/>
  <c r="Y81" i="1" l="1"/>
  <c r="N81" i="1" s="1"/>
  <c r="M81" i="1"/>
  <c r="Z81" i="1" l="1"/>
  <c r="W82" i="1"/>
  <c r="O81" i="1"/>
  <c r="X82" i="1" l="1"/>
  <c r="L82" i="1"/>
  <c r="Y82" i="1" l="1"/>
  <c r="N82" i="1" s="1"/>
  <c r="M82" i="1"/>
  <c r="Z82" i="1" l="1"/>
  <c r="W83" i="1"/>
  <c r="O82" i="1"/>
  <c r="X83" i="1" l="1"/>
  <c r="L83" i="1"/>
  <c r="Y83" i="1" l="1"/>
  <c r="N83" i="1" s="1"/>
  <c r="M83" i="1"/>
  <c r="Z83" i="1" l="1"/>
  <c r="W84" i="1"/>
  <c r="O83" i="1"/>
  <c r="X84" i="1" l="1"/>
  <c r="L84" i="1"/>
  <c r="Y84" i="1" l="1"/>
  <c r="N84" i="1" s="1"/>
  <c r="W85" i="1" s="1"/>
  <c r="M84" i="1"/>
  <c r="Z84" i="1" l="1"/>
  <c r="O84" i="1"/>
  <c r="X85" i="1" l="1"/>
  <c r="L85" i="1"/>
  <c r="Y85" i="1" l="1"/>
  <c r="N85" i="1" s="1"/>
  <c r="W86" i="1" s="1"/>
  <c r="M85" i="1"/>
  <c r="Z85" i="1" l="1"/>
  <c r="O85" i="1"/>
  <c r="X86" i="1" l="1"/>
  <c r="L86" i="1"/>
  <c r="Y86" i="1" l="1"/>
  <c r="N86" i="1" s="1"/>
  <c r="W87" i="1" s="1"/>
  <c r="M86" i="1"/>
  <c r="Z86" i="1" l="1"/>
  <c r="O86" i="1"/>
  <c r="X87" i="1" l="1"/>
  <c r="L87" i="1"/>
  <c r="Y87" i="1" l="1"/>
  <c r="N87" i="1" s="1"/>
  <c r="W88" i="1" s="1"/>
  <c r="M87" i="1"/>
  <c r="Z87" i="1" l="1"/>
  <c r="O87" i="1"/>
  <c r="J38" i="5"/>
  <c r="K38" i="5" s="1"/>
  <c r="G38" i="5"/>
  <c r="H38" i="5" s="1"/>
  <c r="E38" i="5"/>
  <c r="F38" i="5" s="1"/>
  <c r="X88" i="1" l="1"/>
  <c r="L88" i="1"/>
  <c r="Y88" i="1" l="1"/>
  <c r="N88" i="1" s="1"/>
  <c r="W89" i="1" s="1"/>
  <c r="M88" i="1"/>
  <c r="Z88" i="1" l="1"/>
  <c r="Q23" i="4"/>
  <c r="O88" i="1"/>
  <c r="X89" i="1" l="1"/>
  <c r="L89" i="1"/>
  <c r="Y89" i="1" l="1"/>
  <c r="N89" i="1" s="1"/>
  <c r="W90" i="1" s="1"/>
  <c r="M89" i="1"/>
  <c r="Z89" i="1" l="1"/>
  <c r="O89" i="1"/>
  <c r="X90" i="1" l="1"/>
  <c r="L90" i="1"/>
  <c r="Y90" i="1" l="1"/>
  <c r="N90" i="1" s="1"/>
  <c r="W91" i="1" s="1"/>
  <c r="M90" i="1"/>
  <c r="Z90" i="1" l="1"/>
  <c r="O90" i="1"/>
  <c r="X91" i="1" l="1"/>
  <c r="L91" i="1"/>
  <c r="Y91" i="1" l="1"/>
  <c r="N91" i="1" s="1"/>
  <c r="W92" i="1" s="1"/>
  <c r="M91" i="1"/>
  <c r="J29" i="5"/>
  <c r="K29" i="5" s="1"/>
  <c r="E29" i="5"/>
  <c r="F29" i="5" s="1"/>
  <c r="G29" i="5"/>
  <c r="H29" i="5" s="1"/>
  <c r="I29" i="5"/>
  <c r="I38" i="5"/>
  <c r="Z91" i="1" l="1"/>
  <c r="O91" i="1"/>
  <c r="X92" i="1" l="1"/>
  <c r="L92" i="1"/>
  <c r="Y92" i="1" l="1"/>
  <c r="N92" i="1" s="1"/>
  <c r="W93" i="1" s="1"/>
  <c r="M92" i="1"/>
  <c r="I30" i="5"/>
  <c r="Z92" i="1" l="1"/>
  <c r="Q24" i="4"/>
  <c r="O92" i="1"/>
  <c r="E30" i="5"/>
  <c r="J30" i="5"/>
  <c r="K30" i="5" s="1"/>
  <c r="G30" i="5"/>
  <c r="X93" i="1" l="1"/>
  <c r="L93" i="1"/>
  <c r="F30" i="5"/>
  <c r="H30" i="5"/>
  <c r="Y93" i="1" l="1"/>
  <c r="N93" i="1" s="1"/>
  <c r="W94" i="1" s="1"/>
  <c r="M93" i="1"/>
  <c r="Z93" i="1" l="1"/>
  <c r="O93" i="1"/>
  <c r="X94" i="1" l="1"/>
  <c r="L94" i="1"/>
  <c r="Y94" i="1" l="1"/>
  <c r="N94" i="1" s="1"/>
  <c r="W95" i="1" s="1"/>
  <c r="M94" i="1"/>
  <c r="Z94" i="1" l="1"/>
  <c r="O94" i="1"/>
  <c r="X95" i="1" l="1"/>
  <c r="L95" i="1"/>
  <c r="Y95" i="1" l="1"/>
  <c r="N95" i="1" s="1"/>
  <c r="W96" i="1" s="1"/>
  <c r="M95" i="1"/>
  <c r="I31" i="5"/>
  <c r="Z95" i="1" l="1"/>
  <c r="O95" i="1"/>
  <c r="E31" i="5"/>
  <c r="G31" i="5"/>
  <c r="J31" i="5"/>
  <c r="K31" i="5" s="1"/>
  <c r="X96" i="1" l="1"/>
  <c r="L96" i="1"/>
  <c r="H31" i="5"/>
  <c r="F31" i="5"/>
  <c r="Y96" i="1" l="1"/>
  <c r="N96" i="1" s="1"/>
  <c r="W97" i="1" s="1"/>
  <c r="M96" i="1"/>
  <c r="Z96" i="1" l="1"/>
  <c r="O96" i="1"/>
  <c r="X97" i="1" l="1"/>
  <c r="L97" i="1"/>
  <c r="Y97" i="1" l="1"/>
  <c r="N97" i="1" s="1"/>
  <c r="W98" i="1" s="1"/>
  <c r="M97" i="1"/>
  <c r="Z97" i="1" l="1"/>
  <c r="O97" i="1"/>
  <c r="X98" i="1" l="1"/>
  <c r="L98" i="1"/>
  <c r="Y98" i="1" l="1"/>
  <c r="N98" i="1" s="1"/>
  <c r="M98" i="1"/>
  <c r="Z98" i="1" l="1"/>
  <c r="W99" i="1"/>
  <c r="O98" i="1"/>
  <c r="L99" i="1" l="1"/>
  <c r="X99" i="1"/>
  <c r="Y99" i="1" l="1"/>
  <c r="N99" i="1" s="1"/>
  <c r="M99" i="1"/>
  <c r="Z99" i="1" l="1"/>
  <c r="W100" i="1"/>
  <c r="O99" i="1"/>
  <c r="X100" i="1" l="1"/>
  <c r="L100" i="1"/>
  <c r="Y100" i="1" l="1"/>
  <c r="N100" i="1" s="1"/>
  <c r="M100" i="1"/>
  <c r="Z100" i="1" l="1"/>
  <c r="W101" i="1"/>
  <c r="O100" i="1"/>
  <c r="X101" i="1" l="1"/>
  <c r="L101" i="1"/>
  <c r="Y101" i="1" l="1"/>
  <c r="N101" i="1" s="1"/>
  <c r="M101" i="1"/>
  <c r="Z101" i="1" l="1"/>
  <c r="W102" i="1"/>
  <c r="O101" i="1"/>
  <c r="X102" i="1" l="1"/>
  <c r="L102" i="1"/>
  <c r="Y102" i="1" l="1"/>
  <c r="N102" i="1" s="1"/>
  <c r="M102" i="1"/>
  <c r="Z102" i="1" l="1"/>
  <c r="W103" i="1"/>
  <c r="O102" i="1"/>
  <c r="X103" i="1" l="1"/>
  <c r="L103" i="1"/>
  <c r="Y103" i="1" l="1"/>
  <c r="N103" i="1" s="1"/>
  <c r="W104" i="1" s="1"/>
  <c r="M103" i="1"/>
  <c r="Z103" i="1" l="1"/>
  <c r="O103" i="1"/>
  <c r="X104" i="1" l="1"/>
  <c r="L104" i="1"/>
  <c r="Y104" i="1" l="1"/>
  <c r="N104" i="1" s="1"/>
  <c r="W105" i="1" s="1"/>
  <c r="M104" i="1"/>
  <c r="Z104" i="1" l="1"/>
  <c r="O104" i="1"/>
  <c r="L105" i="1" l="1"/>
  <c r="X105" i="1"/>
  <c r="Y105" i="1" l="1"/>
  <c r="N105" i="1" s="1"/>
  <c r="W106" i="1" s="1"/>
  <c r="M105" i="1"/>
  <c r="Z105" i="1" l="1"/>
  <c r="O105" i="1"/>
  <c r="L106" i="1" l="1"/>
  <c r="X106" i="1"/>
  <c r="Y106" i="1" l="1"/>
  <c r="N106" i="1" s="1"/>
  <c r="W107" i="1" s="1"/>
  <c r="M106" i="1"/>
  <c r="Z106" i="1" l="1"/>
  <c r="O106" i="1"/>
  <c r="L107" i="1" l="1"/>
  <c r="X107" i="1"/>
  <c r="Y107" i="1" l="1"/>
  <c r="N107" i="1" s="1"/>
  <c r="W108" i="1" s="1"/>
  <c r="M107" i="1"/>
  <c r="Z107" i="1" l="1"/>
  <c r="O107" i="1"/>
  <c r="X108" i="1" l="1"/>
  <c r="L108" i="1"/>
  <c r="Y108" i="1" l="1"/>
  <c r="N108" i="1" s="1"/>
  <c r="M108" i="1"/>
  <c r="Z108" i="1" l="1"/>
  <c r="W109" i="1"/>
  <c r="O108" i="1"/>
  <c r="X109" i="1" l="1"/>
  <c r="L109" i="1"/>
  <c r="Y109" i="1" l="1"/>
  <c r="N109" i="1" s="1"/>
  <c r="M109" i="1"/>
  <c r="Z109" i="1" l="1"/>
  <c r="W110" i="1"/>
  <c r="O109" i="1"/>
  <c r="X110" i="1" l="1"/>
  <c r="L110" i="1"/>
  <c r="Y110" i="1" l="1"/>
  <c r="N110" i="1" s="1"/>
  <c r="W111" i="1" s="1"/>
  <c r="M110" i="1"/>
  <c r="Z110" i="1" l="1"/>
  <c r="O110" i="1"/>
  <c r="X111" i="1" l="1"/>
  <c r="L111" i="1"/>
  <c r="Y111" i="1" l="1"/>
  <c r="N111" i="1" s="1"/>
  <c r="W112" i="1" s="1"/>
  <c r="M111" i="1"/>
  <c r="Z111" i="1" l="1"/>
  <c r="O111" i="1"/>
  <c r="X112" i="1" l="1"/>
  <c r="L112" i="1"/>
  <c r="Y112" i="1" l="1"/>
  <c r="N112" i="1" s="1"/>
  <c r="W113" i="1" s="1"/>
  <c r="M112" i="1"/>
  <c r="Z112" i="1" l="1"/>
  <c r="O112" i="1"/>
  <c r="X113" i="1" l="1"/>
  <c r="L113" i="1"/>
  <c r="Y113" i="1" l="1"/>
  <c r="N113" i="1" s="1"/>
  <c r="W114" i="1" s="1"/>
  <c r="M113" i="1"/>
  <c r="Z113" i="1" l="1"/>
  <c r="O113" i="1"/>
  <c r="X114" i="1" l="1"/>
  <c r="L114" i="1"/>
  <c r="Y114" i="1" l="1"/>
  <c r="N114" i="1" s="1"/>
  <c r="W115" i="1" s="1"/>
  <c r="M114" i="1"/>
  <c r="Z114" i="1" l="1"/>
  <c r="O114" i="1"/>
  <c r="X115" i="1" l="1"/>
  <c r="L115" i="1"/>
  <c r="Y115" i="1" l="1"/>
  <c r="N115" i="1" s="1"/>
  <c r="W116" i="1" s="1"/>
  <c r="M115" i="1"/>
  <c r="Z115" i="1" l="1"/>
  <c r="O115" i="1"/>
  <c r="X116" i="1" l="1"/>
  <c r="L116" i="1"/>
  <c r="Y116" i="1" l="1"/>
  <c r="N116" i="1" s="1"/>
  <c r="W117" i="1" s="1"/>
  <c r="M116" i="1"/>
  <c r="Z116" i="1" l="1"/>
  <c r="O116" i="1"/>
  <c r="X117" i="1" l="1"/>
  <c r="L117" i="1"/>
  <c r="Y117" i="1" l="1"/>
  <c r="N117" i="1" s="1"/>
  <c r="W118" i="1" s="1"/>
  <c r="M117" i="1"/>
  <c r="Z117" i="1" l="1"/>
  <c r="O117" i="1"/>
  <c r="I39" i="5"/>
  <c r="M25" i="4"/>
  <c r="P17" i="4"/>
  <c r="J21" i="4"/>
  <c r="M23" i="4"/>
  <c r="M22" i="4"/>
  <c r="P21" i="4"/>
  <c r="P22" i="4"/>
  <c r="J17" i="4"/>
  <c r="J25" i="4"/>
  <c r="M21" i="4"/>
  <c r="P24" i="4"/>
  <c r="M17" i="4"/>
  <c r="J26" i="4"/>
  <c r="M24" i="4"/>
  <c r="P25" i="4"/>
  <c r="J24" i="4"/>
  <c r="J22" i="4"/>
  <c r="M26" i="4"/>
  <c r="P26" i="4"/>
  <c r="P23" i="4"/>
  <c r="J23" i="4"/>
  <c r="I37" i="5"/>
  <c r="X118" i="1" l="1"/>
  <c r="L118" i="1"/>
  <c r="G39" i="5"/>
  <c r="H39" i="5" s="1"/>
  <c r="J39" i="5"/>
  <c r="K39" i="5" s="1"/>
  <c r="E39" i="5"/>
  <c r="F39" i="5" s="1"/>
  <c r="K22" i="4"/>
  <c r="K17" i="4"/>
  <c r="N21" i="4"/>
  <c r="K25" i="4"/>
  <c r="N24" i="4"/>
  <c r="K23" i="4"/>
  <c r="K21" i="4"/>
  <c r="N23" i="4"/>
  <c r="N17" i="4"/>
  <c r="K24" i="4"/>
  <c r="N26" i="4"/>
  <c r="N22" i="4"/>
  <c r="K26" i="4"/>
  <c r="N25" i="4"/>
  <c r="G37" i="5"/>
  <c r="H37" i="5" s="1"/>
  <c r="J37" i="5"/>
  <c r="K37" i="5" s="1"/>
  <c r="E37" i="5"/>
  <c r="F37" i="5" s="1"/>
  <c r="Y118" i="1" l="1"/>
  <c r="N118" i="1" s="1"/>
  <c r="W119" i="1" s="1"/>
  <c r="M118" i="1"/>
  <c r="O26" i="4"/>
  <c r="L25" i="4"/>
  <c r="O17" i="4"/>
  <c r="O22" i="4"/>
  <c r="L24" i="4"/>
  <c r="L23" i="4"/>
  <c r="L17" i="4"/>
  <c r="L22" i="4"/>
  <c r="L26" i="4"/>
  <c r="L21" i="4"/>
  <c r="O23" i="4"/>
  <c r="O21" i="4"/>
  <c r="O25" i="4"/>
  <c r="O24" i="4"/>
  <c r="Z118" i="1" l="1"/>
  <c r="O118" i="1"/>
  <c r="X119" i="1" l="1"/>
  <c r="L119" i="1"/>
  <c r="Y119" i="1" l="1"/>
  <c r="N119" i="1" s="1"/>
  <c r="W120" i="1" s="1"/>
  <c r="M119" i="1"/>
  <c r="Z119" i="1" l="1"/>
  <c r="O119" i="1"/>
  <c r="X120" i="1" l="1"/>
  <c r="L120" i="1"/>
  <c r="Y120" i="1" l="1"/>
  <c r="N120" i="1" s="1"/>
  <c r="M120" i="1"/>
  <c r="Z120" i="1" l="1"/>
  <c r="W121" i="1"/>
  <c r="O120" i="1"/>
  <c r="L121" i="1" l="1"/>
  <c r="X121" i="1"/>
  <c r="Y121" i="1" l="1"/>
  <c r="N121" i="1" s="1"/>
  <c r="M121" i="1"/>
  <c r="Z121" i="1" l="1"/>
  <c r="W122" i="1"/>
  <c r="O121" i="1"/>
  <c r="X122" i="1" l="1"/>
  <c r="L122" i="1"/>
  <c r="Y122" i="1" l="1"/>
  <c r="N122" i="1" s="1"/>
  <c r="I35" i="5"/>
  <c r="M122" i="1"/>
  <c r="Z122" i="1" l="1"/>
  <c r="W123" i="1"/>
  <c r="O122" i="1"/>
  <c r="G35" i="5"/>
  <c r="H35" i="5" s="1"/>
  <c r="J35" i="5"/>
  <c r="K35" i="5" s="1"/>
  <c r="E35" i="5"/>
  <c r="F35" i="5" s="1"/>
  <c r="X123" i="1" l="1"/>
  <c r="L123" i="1"/>
  <c r="Y123" i="1" l="1"/>
  <c r="N123" i="1" s="1"/>
  <c r="M123" i="1"/>
  <c r="Z123" i="1" l="1"/>
  <c r="W124" i="1"/>
  <c r="O123" i="1"/>
  <c r="X124" i="1" l="1"/>
  <c r="L124" i="1"/>
  <c r="Y124" i="1" l="1"/>
  <c r="N124" i="1" s="1"/>
  <c r="M124" i="1"/>
  <c r="Z124" i="1" l="1"/>
  <c r="W125" i="1"/>
  <c r="O124" i="1"/>
  <c r="X125" i="1" l="1"/>
  <c r="L125" i="1"/>
  <c r="Y125" i="1" l="1"/>
  <c r="N125" i="1" s="1"/>
  <c r="M125" i="1"/>
  <c r="Z125" i="1" l="1"/>
  <c r="W126" i="1"/>
  <c r="O125" i="1"/>
  <c r="X126" i="1" l="1"/>
  <c r="L126" i="1"/>
  <c r="Y126" i="1" l="1"/>
  <c r="N126" i="1" s="1"/>
  <c r="M126" i="1"/>
  <c r="Z126" i="1" l="1"/>
  <c r="W127" i="1"/>
  <c r="O126" i="1"/>
  <c r="X127" i="1" l="1"/>
  <c r="L127" i="1"/>
  <c r="Y127" i="1" l="1"/>
  <c r="N127" i="1" s="1"/>
  <c r="M127" i="1"/>
  <c r="Z127" i="1" l="1"/>
  <c r="W128" i="1"/>
  <c r="O127" i="1"/>
  <c r="X128" i="1" l="1"/>
  <c r="L128" i="1"/>
  <c r="Y128" i="1" l="1"/>
  <c r="N128" i="1" s="1"/>
  <c r="M128" i="1"/>
  <c r="Z128" i="1" l="1"/>
  <c r="W129" i="1"/>
  <c r="O128" i="1"/>
  <c r="L129" i="1" l="1"/>
  <c r="X129" i="1"/>
  <c r="Y129" i="1" l="1"/>
  <c r="N129" i="1" s="1"/>
  <c r="M129" i="1"/>
  <c r="I36" i="5"/>
  <c r="P27" i="4"/>
  <c r="M27" i="4"/>
  <c r="J27" i="4"/>
  <c r="Z129" i="1" l="1"/>
  <c r="W130" i="1"/>
  <c r="O129" i="1"/>
  <c r="N27" i="4"/>
  <c r="K27" i="4"/>
  <c r="J36" i="5"/>
  <c r="K36" i="5" s="1"/>
  <c r="E36" i="5"/>
  <c r="F36" i="5" s="1"/>
  <c r="G36" i="5"/>
  <c r="H36" i="5" s="1"/>
  <c r="L130" i="1" l="1"/>
  <c r="X130" i="1"/>
  <c r="L27" i="4"/>
  <c r="O27" i="4"/>
  <c r="Y130" i="1" l="1"/>
  <c r="N130" i="1" s="1"/>
  <c r="W131" i="1" s="1"/>
  <c r="M130" i="1"/>
  <c r="Z130" i="1" l="1"/>
  <c r="O130" i="1"/>
  <c r="L131" i="1" l="1"/>
  <c r="X131" i="1"/>
  <c r="Y131" i="1" l="1"/>
  <c r="N131" i="1" s="1"/>
  <c r="W132" i="1" s="1"/>
  <c r="M131" i="1"/>
  <c r="Z131" i="1" l="1"/>
  <c r="O131" i="1"/>
  <c r="L132" i="1" l="1"/>
  <c r="X132" i="1"/>
  <c r="Y132" i="1" l="1"/>
  <c r="N132" i="1" s="1"/>
  <c r="W133" i="1" s="1"/>
  <c r="M132" i="1"/>
  <c r="Z132" i="1" l="1"/>
  <c r="O132" i="1"/>
  <c r="L133" i="1" l="1"/>
  <c r="X133" i="1"/>
  <c r="Y133" i="1" l="1"/>
  <c r="N133" i="1" s="1"/>
  <c r="W134" i="1" s="1"/>
  <c r="M133" i="1"/>
  <c r="Z133" i="1" l="1"/>
  <c r="O133" i="1"/>
  <c r="L134" i="1" l="1"/>
  <c r="X134" i="1"/>
  <c r="Y134" i="1" l="1"/>
  <c r="N134" i="1" s="1"/>
  <c r="W135" i="1" s="1"/>
  <c r="M134" i="1"/>
  <c r="Z134" i="1" l="1"/>
  <c r="O134" i="1"/>
  <c r="L135" i="1" l="1"/>
  <c r="X135" i="1"/>
  <c r="Y135" i="1" l="1"/>
  <c r="N135" i="1" s="1"/>
  <c r="W136" i="1" s="1"/>
  <c r="M135" i="1"/>
  <c r="Z135" i="1" l="1"/>
  <c r="O135" i="1"/>
  <c r="L136" i="1" l="1"/>
  <c r="X136" i="1"/>
  <c r="Y136" i="1" l="1"/>
  <c r="N136" i="1" s="1"/>
  <c r="M136" i="1"/>
  <c r="Z136" i="1" l="1"/>
  <c r="W137" i="1"/>
  <c r="O136" i="1"/>
  <c r="L137" i="1" l="1"/>
  <c r="X137" i="1"/>
  <c r="M137" i="1" l="1"/>
  <c r="Y137" i="1"/>
  <c r="N137" i="1" s="1"/>
  <c r="W138" i="1" s="1"/>
  <c r="Z137" i="1" l="1"/>
  <c r="O137" i="1"/>
  <c r="L138" i="1" l="1"/>
  <c r="X138" i="1"/>
  <c r="Y138" i="1" l="1"/>
  <c r="N138" i="1" s="1"/>
  <c r="W139" i="1" s="1"/>
  <c r="M138" i="1"/>
  <c r="Z138" i="1" l="1"/>
  <c r="O138" i="1"/>
  <c r="L139" i="1" l="1"/>
  <c r="X139" i="1"/>
  <c r="Y139" i="1" l="1"/>
  <c r="N139" i="1" s="1"/>
  <c r="W140" i="1" s="1"/>
  <c r="M139" i="1"/>
  <c r="G9" i="29" l="1"/>
  <c r="H9" i="29" s="1"/>
  <c r="E9" i="29"/>
  <c r="F9" i="29" s="1"/>
  <c r="J9" i="29"/>
  <c r="K9" i="29" s="1"/>
  <c r="Z139" i="1"/>
  <c r="O139" i="1"/>
  <c r="L140" i="1" l="1"/>
  <c r="X140" i="1"/>
  <c r="Y140" i="1" l="1"/>
  <c r="N140" i="1" s="1"/>
  <c r="M140" i="1"/>
  <c r="Z140" i="1" l="1"/>
  <c r="W141" i="1"/>
  <c r="O140" i="1"/>
  <c r="L141" i="1" l="1"/>
  <c r="X141" i="1"/>
  <c r="M141" i="1" l="1"/>
  <c r="Y141" i="1"/>
  <c r="N141" i="1" s="1"/>
  <c r="W142" i="1" s="1"/>
  <c r="Z141" i="1" l="1"/>
  <c r="O141" i="1"/>
  <c r="L142" i="1" l="1"/>
  <c r="X142" i="1"/>
  <c r="M142" i="1" l="1"/>
  <c r="Y142" i="1"/>
  <c r="N142" i="1" s="1"/>
  <c r="W143" i="1" s="1"/>
  <c r="Z142" i="1" l="1"/>
  <c r="O142" i="1"/>
  <c r="L143" i="1" l="1"/>
  <c r="X143" i="1"/>
  <c r="M143" i="1" l="1"/>
  <c r="Y143" i="1"/>
  <c r="N143" i="1" s="1"/>
  <c r="W144" i="1" s="1"/>
  <c r="P67" i="4"/>
  <c r="P39" i="4"/>
  <c r="P42" i="4"/>
  <c r="P49" i="4"/>
  <c r="M88" i="4"/>
  <c r="J42" i="4"/>
  <c r="M97" i="4"/>
  <c r="M100" i="4"/>
  <c r="J105" i="4"/>
  <c r="J116" i="4"/>
  <c r="J53" i="4"/>
  <c r="J80" i="4"/>
  <c r="P35" i="4"/>
  <c r="J122" i="4"/>
  <c r="J104" i="4"/>
  <c r="J118" i="4"/>
  <c r="M85" i="4"/>
  <c r="P68" i="4"/>
  <c r="P75" i="4"/>
  <c r="M109" i="4"/>
  <c r="M87" i="4"/>
  <c r="P50" i="4"/>
  <c r="J77" i="4"/>
  <c r="P83" i="4"/>
  <c r="M58" i="4"/>
  <c r="M66" i="4"/>
  <c r="M52" i="4"/>
  <c r="P44" i="4"/>
  <c r="J79" i="4"/>
  <c r="J48" i="4"/>
  <c r="P53" i="4"/>
  <c r="J37" i="4"/>
  <c r="P57" i="4"/>
  <c r="P71" i="4"/>
  <c r="J94" i="4"/>
  <c r="J112" i="4"/>
  <c r="P95" i="4"/>
  <c r="P120" i="4"/>
  <c r="J44" i="4"/>
  <c r="J38" i="4"/>
  <c r="P101" i="4"/>
  <c r="M78" i="4"/>
  <c r="J73" i="4"/>
  <c r="M98" i="4"/>
  <c r="P79" i="4"/>
  <c r="M93" i="4"/>
  <c r="M90" i="4"/>
  <c r="M42" i="4"/>
  <c r="P94" i="4"/>
  <c r="P66" i="4"/>
  <c r="P51" i="4"/>
  <c r="M81" i="4"/>
  <c r="P82" i="4"/>
  <c r="M115" i="4"/>
  <c r="J31" i="4"/>
  <c r="P84" i="4"/>
  <c r="P104" i="4"/>
  <c r="J54" i="4"/>
  <c r="P90" i="4"/>
  <c r="M51" i="4"/>
  <c r="M33" i="4"/>
  <c r="M84" i="4"/>
  <c r="P92" i="4"/>
  <c r="M77" i="4"/>
  <c r="M37" i="4"/>
  <c r="P105" i="4"/>
  <c r="P96" i="4"/>
  <c r="J30" i="4"/>
  <c r="P110" i="4"/>
  <c r="M103" i="4"/>
  <c r="M45" i="4"/>
  <c r="P73" i="4"/>
  <c r="P113" i="4"/>
  <c r="J40" i="4"/>
  <c r="J47" i="4"/>
  <c r="P97" i="4"/>
  <c r="J63" i="4"/>
  <c r="J36" i="4"/>
  <c r="M62" i="4"/>
  <c r="J98" i="4"/>
  <c r="J43" i="4"/>
  <c r="M82" i="4"/>
  <c r="J45" i="4"/>
  <c r="M43" i="4"/>
  <c r="J70" i="4"/>
  <c r="J107" i="4"/>
  <c r="P100" i="4"/>
  <c r="M105" i="4"/>
  <c r="M95" i="4"/>
  <c r="M44" i="4"/>
  <c r="J86" i="4"/>
  <c r="M30" i="4"/>
  <c r="P56" i="4"/>
  <c r="M50" i="4"/>
  <c r="M71" i="4"/>
  <c r="P55" i="4"/>
  <c r="M63" i="4"/>
  <c r="J85" i="4"/>
  <c r="P106" i="4"/>
  <c r="M102" i="4"/>
  <c r="J115" i="4"/>
  <c r="P78" i="4"/>
  <c r="J66" i="4"/>
  <c r="J97" i="4"/>
  <c r="P41" i="4"/>
  <c r="M64" i="4"/>
  <c r="J121" i="4"/>
  <c r="J91" i="4"/>
  <c r="J60" i="4"/>
  <c r="J90" i="4"/>
  <c r="M61" i="4"/>
  <c r="P115" i="4"/>
  <c r="M113" i="4"/>
  <c r="J33" i="4"/>
  <c r="P86" i="4"/>
  <c r="M76" i="4"/>
  <c r="P60" i="4"/>
  <c r="P99" i="4"/>
  <c r="J46" i="4"/>
  <c r="M69" i="4"/>
  <c r="P40" i="4"/>
  <c r="J84" i="4"/>
  <c r="J88" i="4"/>
  <c r="J61" i="4"/>
  <c r="P93" i="4"/>
  <c r="P102" i="4"/>
  <c r="J57" i="4"/>
  <c r="M48" i="4"/>
  <c r="M79" i="4"/>
  <c r="M57" i="4"/>
  <c r="P81" i="4"/>
  <c r="P38" i="4"/>
  <c r="P121" i="4"/>
  <c r="J32" i="4"/>
  <c r="M72" i="4"/>
  <c r="J55" i="4"/>
  <c r="M68" i="4"/>
  <c r="M124" i="4"/>
  <c r="J41" i="4"/>
  <c r="P64" i="4"/>
  <c r="M117" i="4"/>
  <c r="M99" i="4"/>
  <c r="J108" i="4"/>
  <c r="P30" i="4"/>
  <c r="J56" i="4"/>
  <c r="M89" i="4"/>
  <c r="M56" i="4"/>
  <c r="M70" i="4"/>
  <c r="J75" i="4"/>
  <c r="M39" i="4"/>
  <c r="M110" i="4"/>
  <c r="M120" i="4"/>
  <c r="J69" i="4"/>
  <c r="P54" i="4"/>
  <c r="M106" i="4"/>
  <c r="P118" i="4"/>
  <c r="J39" i="4"/>
  <c r="P34" i="4"/>
  <c r="P87" i="4"/>
  <c r="J74" i="4"/>
  <c r="J50" i="4"/>
  <c r="M104" i="4"/>
  <c r="M54" i="4"/>
  <c r="M60" i="4"/>
  <c r="J89" i="4"/>
  <c r="J72" i="4"/>
  <c r="P31" i="4"/>
  <c r="P32" i="4"/>
  <c r="J101" i="4"/>
  <c r="J78" i="4"/>
  <c r="M101" i="4"/>
  <c r="P46" i="4"/>
  <c r="M112" i="4"/>
  <c r="J35" i="4"/>
  <c r="P85" i="4"/>
  <c r="P72" i="4"/>
  <c r="M108" i="4"/>
  <c r="M32" i="4"/>
  <c r="J92" i="4"/>
  <c r="P52" i="4"/>
  <c r="M38" i="4"/>
  <c r="M75" i="4"/>
  <c r="M35" i="4"/>
  <c r="P33" i="4"/>
  <c r="J100" i="4"/>
  <c r="M92" i="4"/>
  <c r="J64" i="4"/>
  <c r="M40" i="4"/>
  <c r="P89" i="4"/>
  <c r="J124" i="4"/>
  <c r="M121" i="4"/>
  <c r="M55" i="4"/>
  <c r="M83" i="4"/>
  <c r="J99" i="4"/>
  <c r="M31" i="4"/>
  <c r="M73" i="4"/>
  <c r="P122" i="4"/>
  <c r="M74" i="4"/>
  <c r="P117" i="4"/>
  <c r="J114" i="4"/>
  <c r="M34" i="4"/>
  <c r="P103" i="4"/>
  <c r="J49" i="4"/>
  <c r="M107" i="4"/>
  <c r="J67" i="4"/>
  <c r="M67" i="4"/>
  <c r="M122" i="4"/>
  <c r="P112" i="4"/>
  <c r="P114" i="4"/>
  <c r="J81" i="4"/>
  <c r="M46" i="4"/>
  <c r="P61" i="4"/>
  <c r="M36" i="4"/>
  <c r="P98" i="4"/>
  <c r="P69" i="4"/>
  <c r="M59" i="4"/>
  <c r="M91" i="4"/>
  <c r="M65" i="4"/>
  <c r="P36" i="4"/>
  <c r="J119" i="4"/>
  <c r="P116" i="4"/>
  <c r="J76" i="4"/>
  <c r="P123" i="4"/>
  <c r="J102" i="4"/>
  <c r="M47" i="4"/>
  <c r="P43" i="4"/>
  <c r="P47" i="4"/>
  <c r="M96" i="4"/>
  <c r="J109" i="4"/>
  <c r="M41" i="4"/>
  <c r="J110" i="4"/>
  <c r="J59" i="4"/>
  <c r="J95" i="4"/>
  <c r="P77" i="4"/>
  <c r="P48" i="4"/>
  <c r="J106" i="4"/>
  <c r="M114" i="4"/>
  <c r="P124" i="4"/>
  <c r="J96" i="4"/>
  <c r="P88" i="4"/>
  <c r="J111" i="4"/>
  <c r="J117" i="4"/>
  <c r="J68" i="4"/>
  <c r="P109" i="4"/>
  <c r="M49" i="4"/>
  <c r="J82" i="4"/>
  <c r="P63" i="4"/>
  <c r="P65" i="4"/>
  <c r="P62" i="4"/>
  <c r="P111" i="4"/>
  <c r="J62" i="4"/>
  <c r="P58" i="4"/>
  <c r="P76" i="4"/>
  <c r="J123" i="4"/>
  <c r="M119" i="4"/>
  <c r="J113" i="4"/>
  <c r="P107" i="4"/>
  <c r="M116" i="4"/>
  <c r="P59" i="4"/>
  <c r="P108" i="4"/>
  <c r="P37" i="4"/>
  <c r="J71" i="4"/>
  <c r="J65" i="4"/>
  <c r="J58" i="4"/>
  <c r="M111" i="4"/>
  <c r="P91" i="4"/>
  <c r="P45" i="4"/>
  <c r="M86" i="4"/>
  <c r="J51" i="4"/>
  <c r="J93" i="4"/>
  <c r="P74" i="4"/>
  <c r="M118" i="4"/>
  <c r="P70" i="4"/>
  <c r="P119" i="4"/>
  <c r="J120" i="4"/>
  <c r="J34" i="4"/>
  <c r="M94" i="4"/>
  <c r="J103" i="4"/>
  <c r="J52" i="4"/>
  <c r="P80" i="4"/>
  <c r="J83" i="4"/>
  <c r="M123" i="4"/>
  <c r="J87" i="4"/>
  <c r="M53" i="4"/>
  <c r="M80" i="4"/>
  <c r="J28" i="4"/>
  <c r="I34" i="5"/>
  <c r="P28" i="4"/>
  <c r="M28" i="4"/>
  <c r="Z143" i="1" l="1"/>
  <c r="O143" i="1"/>
  <c r="K118" i="4"/>
  <c r="K111" i="4"/>
  <c r="N106" i="4"/>
  <c r="N120" i="4"/>
  <c r="K45" i="4"/>
  <c r="K113" i="4"/>
  <c r="N124" i="4"/>
  <c r="N116" i="4"/>
  <c r="N82" i="4"/>
  <c r="N53" i="4"/>
  <c r="N100" i="4"/>
  <c r="N80" i="4"/>
  <c r="K53" i="4"/>
  <c r="N41" i="4"/>
  <c r="N86" i="4"/>
  <c r="N54" i="4"/>
  <c r="K95" i="4"/>
  <c r="K46" i="4"/>
  <c r="N103" i="4"/>
  <c r="K54" i="4"/>
  <c r="K104" i="4"/>
  <c r="N95" i="4"/>
  <c r="K114" i="4"/>
  <c r="N92" i="4"/>
  <c r="N38" i="4"/>
  <c r="N118" i="4"/>
  <c r="N48" i="4"/>
  <c r="K72" i="4"/>
  <c r="N122" i="4"/>
  <c r="N99" i="4"/>
  <c r="N68" i="4"/>
  <c r="K68" i="4"/>
  <c r="K71" i="4"/>
  <c r="N107" i="4"/>
  <c r="K98" i="4"/>
  <c r="N49" i="4"/>
  <c r="K102" i="4"/>
  <c r="N104" i="4"/>
  <c r="K124" i="4"/>
  <c r="K51" i="4"/>
  <c r="K88" i="4"/>
  <c r="N113" i="4"/>
  <c r="K36" i="4"/>
  <c r="K73" i="4"/>
  <c r="K122" i="4"/>
  <c r="N34" i="4"/>
  <c r="N46" i="4"/>
  <c r="N35" i="4"/>
  <c r="N47" i="4"/>
  <c r="N33" i="4"/>
  <c r="N85" i="4"/>
  <c r="K77" i="4"/>
  <c r="N45" i="4"/>
  <c r="N55" i="4"/>
  <c r="N70" i="4"/>
  <c r="N64" i="4"/>
  <c r="N75" i="4"/>
  <c r="N32" i="4"/>
  <c r="K33" i="4"/>
  <c r="N84" i="4"/>
  <c r="K57" i="4"/>
  <c r="K50" i="4"/>
  <c r="N72" i="4"/>
  <c r="K85" i="4"/>
  <c r="K121" i="4"/>
  <c r="K105" i="4"/>
  <c r="K34" i="4"/>
  <c r="N105" i="4"/>
  <c r="N98" i="4"/>
  <c r="N93" i="4"/>
  <c r="K110" i="4"/>
  <c r="N90" i="4"/>
  <c r="N74" i="4"/>
  <c r="K64" i="4"/>
  <c r="K93" i="4"/>
  <c r="K90" i="4"/>
  <c r="N62" i="4"/>
  <c r="K84" i="4"/>
  <c r="N63" i="4"/>
  <c r="N50" i="4"/>
  <c r="K62" i="4"/>
  <c r="K101" i="4"/>
  <c r="K48" i="4"/>
  <c r="K66" i="4"/>
  <c r="N91" i="4"/>
  <c r="K31" i="4"/>
  <c r="K112" i="4"/>
  <c r="N112" i="4"/>
  <c r="N123" i="4"/>
  <c r="K76" i="4"/>
  <c r="K52" i="4"/>
  <c r="K49" i="4"/>
  <c r="K103" i="4"/>
  <c r="N37" i="4"/>
  <c r="K91" i="4"/>
  <c r="N87" i="4"/>
  <c r="K58" i="4"/>
  <c r="K78" i="4"/>
  <c r="K40" i="4"/>
  <c r="N69" i="4"/>
  <c r="K97" i="4"/>
  <c r="K96" i="4"/>
  <c r="N40" i="4"/>
  <c r="N101" i="4"/>
  <c r="N66" i="4"/>
  <c r="N108" i="4"/>
  <c r="K39" i="4"/>
  <c r="K106" i="4"/>
  <c r="K59" i="4"/>
  <c r="K41" i="4"/>
  <c r="N88" i="4"/>
  <c r="K115" i="4"/>
  <c r="N89" i="4"/>
  <c r="K92" i="4"/>
  <c r="K44" i="4"/>
  <c r="K94" i="4"/>
  <c r="N31" i="4"/>
  <c r="K75" i="4"/>
  <c r="N114" i="4"/>
  <c r="N36" i="4"/>
  <c r="N109" i="4"/>
  <c r="N77" i="4"/>
  <c r="N83" i="4"/>
  <c r="K87" i="4"/>
  <c r="K89" i="4"/>
  <c r="N59" i="4"/>
  <c r="N110" i="4"/>
  <c r="N119" i="4"/>
  <c r="N111" i="4"/>
  <c r="K99" i="4"/>
  <c r="K38" i="4"/>
  <c r="K43" i="4"/>
  <c r="K86" i="4"/>
  <c r="K82" i="4"/>
  <c r="K61" i="4"/>
  <c r="K32" i="4"/>
  <c r="K79" i="4"/>
  <c r="N39" i="4"/>
  <c r="N67" i="4"/>
  <c r="N42" i="4"/>
  <c r="K80" i="4"/>
  <c r="K107" i="4"/>
  <c r="N30" i="4"/>
  <c r="K70" i="4"/>
  <c r="K74" i="4"/>
  <c r="K42" i="4"/>
  <c r="K30" i="4"/>
  <c r="K123" i="4"/>
  <c r="N56" i="4"/>
  <c r="N43" i="4"/>
  <c r="N102" i="4"/>
  <c r="N60" i="4"/>
  <c r="K69" i="4"/>
  <c r="N121" i="4"/>
  <c r="N76" i="4"/>
  <c r="K100" i="4"/>
  <c r="N58" i="4"/>
  <c r="K109" i="4"/>
  <c r="K119" i="4"/>
  <c r="N71" i="4"/>
  <c r="K117" i="4"/>
  <c r="K67" i="4"/>
  <c r="K83" i="4"/>
  <c r="N51" i="4"/>
  <c r="N44" i="4"/>
  <c r="K65" i="4"/>
  <c r="K108" i="4"/>
  <c r="N117" i="4"/>
  <c r="N97" i="4"/>
  <c r="N115" i="4"/>
  <c r="N96" i="4"/>
  <c r="N57" i="4"/>
  <c r="N78" i="4"/>
  <c r="K47" i="4"/>
  <c r="N65" i="4"/>
  <c r="N52" i="4"/>
  <c r="K37" i="4"/>
  <c r="K81" i="4"/>
  <c r="N79" i="4"/>
  <c r="K60" i="4"/>
  <c r="K35" i="4"/>
  <c r="N73" i="4"/>
  <c r="K120" i="4"/>
  <c r="K116" i="4"/>
  <c r="K63" i="4"/>
  <c r="N94" i="4"/>
  <c r="K56" i="4"/>
  <c r="N61" i="4"/>
  <c r="N81" i="4"/>
  <c r="K55" i="4"/>
  <c r="E34" i="5"/>
  <c r="F34" i="5" s="1"/>
  <c r="J34" i="5"/>
  <c r="K34" i="5" s="1"/>
  <c r="G34" i="5"/>
  <c r="H34" i="5" s="1"/>
  <c r="N28" i="4"/>
  <c r="K28" i="4"/>
  <c r="L144" i="1" l="1"/>
  <c r="X144" i="1"/>
  <c r="L89" i="4"/>
  <c r="L106" i="4"/>
  <c r="O47" i="4"/>
  <c r="L45" i="4"/>
  <c r="L124" i="4"/>
  <c r="L40" i="4"/>
  <c r="O30" i="4"/>
  <c r="O51" i="4"/>
  <c r="L98" i="4"/>
  <c r="O115" i="4"/>
  <c r="O106" i="4"/>
  <c r="L123" i="4"/>
  <c r="O102" i="4"/>
  <c r="O56" i="4"/>
  <c r="O80" i="4"/>
  <c r="O37" i="4"/>
  <c r="O112" i="4"/>
  <c r="L59" i="4"/>
  <c r="L115" i="4"/>
  <c r="O63" i="4"/>
  <c r="O109" i="4"/>
  <c r="L113" i="4"/>
  <c r="O120" i="4"/>
  <c r="O85" i="4"/>
  <c r="O50" i="4"/>
  <c r="L76" i="4"/>
  <c r="L62" i="4"/>
  <c r="O119" i="4"/>
  <c r="L100" i="4"/>
  <c r="O90" i="4"/>
  <c r="O101" i="4"/>
  <c r="O86" i="4"/>
  <c r="O76" i="4"/>
  <c r="L42" i="4"/>
  <c r="O57" i="4"/>
  <c r="O78" i="4"/>
  <c r="L82" i="4"/>
  <c r="O44" i="4"/>
  <c r="L94" i="4"/>
  <c r="O55" i="4"/>
  <c r="O87" i="4"/>
  <c r="L52" i="4"/>
  <c r="L122" i="4"/>
  <c r="L44" i="4"/>
  <c r="L88" i="4"/>
  <c r="O60" i="4"/>
  <c r="O77" i="4"/>
  <c r="O71" i="4"/>
  <c r="O35" i="4"/>
  <c r="L53" i="4"/>
  <c r="L117" i="4"/>
  <c r="O54" i="4"/>
  <c r="L114" i="4"/>
  <c r="L84" i="4"/>
  <c r="O81" i="4"/>
  <c r="L81" i="4"/>
  <c r="L92" i="4"/>
  <c r="O100" i="4"/>
  <c r="L103" i="4"/>
  <c r="O59" i="4"/>
  <c r="O42" i="4"/>
  <c r="O110" i="4"/>
  <c r="O73" i="4"/>
  <c r="O103" i="4"/>
  <c r="L109" i="4"/>
  <c r="O92" i="4"/>
  <c r="O72" i="4"/>
  <c r="L30" i="4"/>
  <c r="L34" i="4"/>
  <c r="O123" i="4"/>
  <c r="L107" i="4"/>
  <c r="L68" i="4"/>
  <c r="L91" i="4"/>
  <c r="O33" i="4"/>
  <c r="O32" i="4"/>
  <c r="L105" i="4"/>
  <c r="L57" i="4"/>
  <c r="L99" i="4"/>
  <c r="O99" i="4"/>
  <c r="O45" i="4"/>
  <c r="L50" i="4"/>
  <c r="L108" i="4"/>
  <c r="L73" i="4"/>
  <c r="L54" i="4"/>
  <c r="L41" i="4"/>
  <c r="L86" i="4"/>
  <c r="L78" i="4"/>
  <c r="L79" i="4"/>
  <c r="L63" i="4"/>
  <c r="O74" i="4"/>
  <c r="O58" i="4"/>
  <c r="O65" i="4"/>
  <c r="O91" i="4"/>
  <c r="L83" i="4"/>
  <c r="O69" i="4"/>
  <c r="L58" i="4"/>
  <c r="L97" i="4"/>
  <c r="O84" i="4"/>
  <c r="O97" i="4"/>
  <c r="O52" i="4"/>
  <c r="L48" i="4"/>
  <c r="O46" i="4"/>
  <c r="L87" i="4"/>
  <c r="O41" i="4"/>
  <c r="L119" i="4"/>
  <c r="L66" i="4"/>
  <c r="O122" i="4"/>
  <c r="L112" i="4"/>
  <c r="O117" i="4"/>
  <c r="O79" i="4"/>
  <c r="O107" i="4"/>
  <c r="L80" i="4"/>
  <c r="O95" i="4"/>
  <c r="O93" i="4"/>
  <c r="L36" i="4"/>
  <c r="L110" i="4"/>
  <c r="L101" i="4"/>
  <c r="L47" i="4"/>
  <c r="O39" i="4"/>
  <c r="O49" i="4"/>
  <c r="O68" i="4"/>
  <c r="L102" i="4"/>
  <c r="O114" i="4"/>
  <c r="O31" i="4"/>
  <c r="O48" i="4"/>
  <c r="O34" i="4"/>
  <c r="O53" i="4"/>
  <c r="O116" i="4"/>
  <c r="O75" i="4"/>
  <c r="O61" i="4"/>
  <c r="L71" i="4"/>
  <c r="L70" i="4"/>
  <c r="O64" i="4"/>
  <c r="L61" i="4"/>
  <c r="L121" i="4"/>
  <c r="L67" i="4"/>
  <c r="L85" i="4"/>
  <c r="L37" i="4"/>
  <c r="L55" i="4"/>
  <c r="O113" i="4"/>
  <c r="L32" i="4"/>
  <c r="O70" i="4"/>
  <c r="L93" i="4"/>
  <c r="O40" i="4"/>
  <c r="L120" i="4"/>
  <c r="L51" i="4"/>
  <c r="O89" i="4"/>
  <c r="O66" i="4"/>
  <c r="O121" i="4"/>
  <c r="O108" i="4"/>
  <c r="L65" i="4"/>
  <c r="L46" i="4"/>
  <c r="L49" i="4"/>
  <c r="O82" i="4"/>
  <c r="L38" i="4"/>
  <c r="L95" i="4"/>
  <c r="O105" i="4"/>
  <c r="O38" i="4"/>
  <c r="O96" i="4"/>
  <c r="L64" i="4"/>
  <c r="L111" i="4"/>
  <c r="L77" i="4"/>
  <c r="O124" i="4"/>
  <c r="O83" i="4"/>
  <c r="L56" i="4"/>
  <c r="L90" i="4"/>
  <c r="L74" i="4"/>
  <c r="L35" i="4"/>
  <c r="L33" i="4"/>
  <c r="L31" i="4"/>
  <c r="O98" i="4"/>
  <c r="O94" i="4"/>
  <c r="L96" i="4"/>
  <c r="L39" i="4"/>
  <c r="L72" i="4"/>
  <c r="L75" i="4"/>
  <c r="L104" i="4"/>
  <c r="O62" i="4"/>
  <c r="O104" i="4"/>
  <c r="L60" i="4"/>
  <c r="O36" i="4"/>
  <c r="O118" i="4"/>
  <c r="O111" i="4"/>
  <c r="L69" i="4"/>
  <c r="L43" i="4"/>
  <c r="O88" i="4"/>
  <c r="O67" i="4"/>
  <c r="L116" i="4"/>
  <c r="L118" i="4"/>
  <c r="O43" i="4"/>
  <c r="L28" i="4"/>
  <c r="O28" i="4"/>
  <c r="I7" i="29" l="1"/>
  <c r="I6" i="29"/>
  <c r="I10" i="29"/>
  <c r="I9" i="29"/>
  <c r="M16" i="4"/>
  <c r="J16" i="4"/>
  <c r="P16" i="4"/>
  <c r="J15" i="4"/>
  <c r="M15" i="4"/>
  <c r="P15" i="4"/>
  <c r="J18" i="4"/>
  <c r="P18" i="4"/>
  <c r="M18" i="4"/>
  <c r="J19" i="4"/>
  <c r="P19" i="4"/>
  <c r="M19" i="4"/>
  <c r="J20" i="4"/>
  <c r="M20" i="4"/>
  <c r="P20" i="4"/>
  <c r="D13" i="2"/>
  <c r="Y144" i="1"/>
  <c r="N144" i="1" s="1"/>
  <c r="I33" i="5"/>
  <c r="I41" i="5" s="1"/>
  <c r="M144" i="1"/>
  <c r="K10" i="2"/>
  <c r="M29" i="4"/>
  <c r="I7" i="4"/>
  <c r="P29" i="4"/>
  <c r="K8" i="2"/>
  <c r="J29" i="4"/>
  <c r="K7" i="2"/>
  <c r="I31" i="29" l="1"/>
  <c r="J6" i="29"/>
  <c r="K6" i="29" s="1"/>
  <c r="G6" i="29"/>
  <c r="E6" i="29"/>
  <c r="G7" i="29"/>
  <c r="H7" i="29" s="1"/>
  <c r="E7" i="29"/>
  <c r="F7" i="29" s="1"/>
  <c r="J7" i="29"/>
  <c r="K7" i="29" s="1"/>
  <c r="J10" i="29"/>
  <c r="K10" i="29" s="1"/>
  <c r="G10" i="29"/>
  <c r="H10" i="29" s="1"/>
  <c r="E10" i="29"/>
  <c r="F10" i="29" s="1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Q15" i="4"/>
  <c r="T15" i="4" s="1"/>
  <c r="Q16" i="4"/>
  <c r="Q17" i="4"/>
  <c r="Q18" i="4"/>
  <c r="Q19" i="4"/>
  <c r="Q20" i="4"/>
  <c r="Q21" i="4"/>
  <c r="Q22" i="4"/>
  <c r="Q25" i="4"/>
  <c r="Q26" i="4"/>
  <c r="Q27" i="4"/>
  <c r="Z144" i="1"/>
  <c r="Z145" i="1" s="1"/>
  <c r="Z146" i="1" s="1"/>
  <c r="Z147" i="1" s="1"/>
  <c r="Z148" i="1" s="1"/>
  <c r="Z149" i="1" s="1"/>
  <c r="Z150" i="1" s="1"/>
  <c r="Z151" i="1" s="1"/>
  <c r="Z152" i="1" s="1"/>
  <c r="Z153" i="1" s="1"/>
  <c r="Z154" i="1" s="1"/>
  <c r="Z155" i="1" s="1"/>
  <c r="Z156" i="1" s="1"/>
  <c r="Z157" i="1" s="1"/>
  <c r="Z158" i="1" s="1"/>
  <c r="Z159" i="1" s="1"/>
  <c r="Z160" i="1" s="1"/>
  <c r="Z161" i="1" s="1"/>
  <c r="Z162" i="1" s="1"/>
  <c r="Z163" i="1" s="1"/>
  <c r="Z164" i="1" s="1"/>
  <c r="Z165" i="1" s="1"/>
  <c r="Z166" i="1" s="1"/>
  <c r="Z167" i="1" s="1"/>
  <c r="Z168" i="1" s="1"/>
  <c r="Z169" i="1" s="1"/>
  <c r="Z170" i="1" s="1"/>
  <c r="Z171" i="1" s="1"/>
  <c r="Z172" i="1" s="1"/>
  <c r="Z173" i="1" s="1"/>
  <c r="Z174" i="1" s="1"/>
  <c r="Z175" i="1" s="1"/>
  <c r="Z176" i="1" s="1"/>
  <c r="Z177" i="1" s="1"/>
  <c r="Z178" i="1" s="1"/>
  <c r="Z179" i="1" s="1"/>
  <c r="Z180" i="1" s="1"/>
  <c r="Z181" i="1" s="1"/>
  <c r="Z182" i="1" s="1"/>
  <c r="Z183" i="1" s="1"/>
  <c r="Z184" i="1" s="1"/>
  <c r="Z185" i="1" s="1"/>
  <c r="Z186" i="1" s="1"/>
  <c r="Z187" i="1" s="1"/>
  <c r="Z188" i="1" s="1"/>
  <c r="Z189" i="1" s="1"/>
  <c r="Z190" i="1" s="1"/>
  <c r="Z191" i="1" s="1"/>
  <c r="Z192" i="1" s="1"/>
  <c r="Z193" i="1" s="1"/>
  <c r="Z194" i="1" s="1"/>
  <c r="Z195" i="1" s="1"/>
  <c r="Z196" i="1" s="1"/>
  <c r="Z197" i="1" s="1"/>
  <c r="Z198" i="1" s="1"/>
  <c r="Z199" i="1" s="1"/>
  <c r="Z200" i="1" s="1"/>
  <c r="Z201" i="1" s="1"/>
  <c r="Z202" i="1" s="1"/>
  <c r="Z203" i="1" s="1"/>
  <c r="Z204" i="1" s="1"/>
  <c r="Z205" i="1" s="1"/>
  <c r="Z206" i="1" s="1"/>
  <c r="Z207" i="1" s="1"/>
  <c r="Z208" i="1" s="1"/>
  <c r="Z209" i="1" s="1"/>
  <c r="Z210" i="1" s="1"/>
  <c r="Z211" i="1" s="1"/>
  <c r="Z212" i="1" s="1"/>
  <c r="Z213" i="1" s="1"/>
  <c r="Z214" i="1" s="1"/>
  <c r="Z215" i="1" s="1"/>
  <c r="Z216" i="1" s="1"/>
  <c r="Z217" i="1" s="1"/>
  <c r="Z218" i="1" s="1"/>
  <c r="Z219" i="1" s="1"/>
  <c r="Z220" i="1" s="1"/>
  <c r="Z221" i="1" s="1"/>
  <c r="Z222" i="1" s="1"/>
  <c r="Z223" i="1" s="1"/>
  <c r="Z224" i="1" s="1"/>
  <c r="Z225" i="1" s="1"/>
  <c r="Z226" i="1" s="1"/>
  <c r="Z227" i="1" s="1"/>
  <c r="Z228" i="1" s="1"/>
  <c r="Z229" i="1" s="1"/>
  <c r="Z230" i="1" s="1"/>
  <c r="Z231" i="1" s="1"/>
  <c r="Z232" i="1" s="1"/>
  <c r="Z233" i="1" s="1"/>
  <c r="Z234" i="1" s="1"/>
  <c r="Z235" i="1" s="1"/>
  <c r="Z236" i="1" s="1"/>
  <c r="Z237" i="1" s="1"/>
  <c r="Z238" i="1" s="1"/>
  <c r="Z239" i="1" s="1"/>
  <c r="Z240" i="1" s="1"/>
  <c r="Z241" i="1" s="1"/>
  <c r="Z242" i="1" s="1"/>
  <c r="Z243" i="1" s="1"/>
  <c r="Z244" i="1" s="1"/>
  <c r="Z245" i="1" s="1"/>
  <c r="Z246" i="1" s="1"/>
  <c r="Z247" i="1" s="1"/>
  <c r="Z248" i="1" s="1"/>
  <c r="Z249" i="1" s="1"/>
  <c r="Z250" i="1" s="1"/>
  <c r="Z251" i="1" s="1"/>
  <c r="Z252" i="1" s="1"/>
  <c r="Z253" i="1" s="1"/>
  <c r="Z254" i="1" s="1"/>
  <c r="Z255" i="1" s="1"/>
  <c r="Z256" i="1" s="1"/>
  <c r="Z257" i="1" s="1"/>
  <c r="Z258" i="1" s="1"/>
  <c r="Z259" i="1" s="1"/>
  <c r="Z260" i="1" s="1"/>
  <c r="Z261" i="1" s="1"/>
  <c r="Z262" i="1" s="1"/>
  <c r="Z263" i="1" s="1"/>
  <c r="Z264" i="1" s="1"/>
  <c r="Z265" i="1" s="1"/>
  <c r="Z266" i="1" s="1"/>
  <c r="Z267" i="1" s="1"/>
  <c r="Z268" i="1" s="1"/>
  <c r="Z269" i="1" s="1"/>
  <c r="Z270" i="1" s="1"/>
  <c r="Z271" i="1" s="1"/>
  <c r="Z272" i="1" s="1"/>
  <c r="Z273" i="1" s="1"/>
  <c r="Z274" i="1" s="1"/>
  <c r="Z275" i="1" s="1"/>
  <c r="Z276" i="1" s="1"/>
  <c r="Z277" i="1" s="1"/>
  <c r="Z278" i="1" s="1"/>
  <c r="Z279" i="1" s="1"/>
  <c r="Z280" i="1" s="1"/>
  <c r="Z281" i="1" s="1"/>
  <c r="Z282" i="1" s="1"/>
  <c r="Z283" i="1" s="1"/>
  <c r="Z284" i="1" s="1"/>
  <c r="Z285" i="1" s="1"/>
  <c r="Z286" i="1" s="1"/>
  <c r="Z287" i="1" s="1"/>
  <c r="Z288" i="1" s="1"/>
  <c r="Z289" i="1" s="1"/>
  <c r="Z290" i="1" s="1"/>
  <c r="Z291" i="1" s="1"/>
  <c r="Z292" i="1" s="1"/>
  <c r="Z293" i="1" s="1"/>
  <c r="Z294" i="1" s="1"/>
  <c r="Z295" i="1" s="1"/>
  <c r="Z296" i="1" s="1"/>
  <c r="Z297" i="1" s="1"/>
  <c r="Z298" i="1" s="1"/>
  <c r="Z299" i="1" s="1"/>
  <c r="Z300" i="1" s="1"/>
  <c r="Z301" i="1" s="1"/>
  <c r="Z302" i="1" s="1"/>
  <c r="Z303" i="1" s="1"/>
  <c r="Z304" i="1" s="1"/>
  <c r="Z305" i="1" s="1"/>
  <c r="Z306" i="1" s="1"/>
  <c r="Z307" i="1" s="1"/>
  <c r="Z308" i="1" s="1"/>
  <c r="Z309" i="1" s="1"/>
  <c r="Z310" i="1" s="1"/>
  <c r="Z311" i="1" s="1"/>
  <c r="Z312" i="1" s="1"/>
  <c r="Z313" i="1" s="1"/>
  <c r="Z314" i="1" s="1"/>
  <c r="Z315" i="1" s="1"/>
  <c r="Z316" i="1" s="1"/>
  <c r="Z317" i="1" s="1"/>
  <c r="Z318" i="1" s="1"/>
  <c r="Z319" i="1" s="1"/>
  <c r="Z320" i="1" s="1"/>
  <c r="Z321" i="1" s="1"/>
  <c r="Z322" i="1" s="1"/>
  <c r="Z323" i="1" s="1"/>
  <c r="Z324" i="1" s="1"/>
  <c r="Z325" i="1" s="1"/>
  <c r="Z326" i="1" s="1"/>
  <c r="Z327" i="1" s="1"/>
  <c r="Z328" i="1" s="1"/>
  <c r="Z329" i="1" s="1"/>
  <c r="Z330" i="1" s="1"/>
  <c r="Z331" i="1" s="1"/>
  <c r="Z332" i="1" s="1"/>
  <c r="Z333" i="1" s="1"/>
  <c r="Z334" i="1" s="1"/>
  <c r="Z335" i="1" s="1"/>
  <c r="Z336" i="1" s="1"/>
  <c r="Z337" i="1" s="1"/>
  <c r="Z338" i="1" s="1"/>
  <c r="Z339" i="1" s="1"/>
  <c r="Z340" i="1" s="1"/>
  <c r="Z341" i="1" s="1"/>
  <c r="Z342" i="1" s="1"/>
  <c r="Z343" i="1" s="1"/>
  <c r="Z344" i="1" s="1"/>
  <c r="Z345" i="1" s="1"/>
  <c r="Z346" i="1" s="1"/>
  <c r="Z347" i="1" s="1"/>
  <c r="Z348" i="1" s="1"/>
  <c r="Z349" i="1" s="1"/>
  <c r="Z350" i="1" s="1"/>
  <c r="Z351" i="1" s="1"/>
  <c r="Z352" i="1" s="1"/>
  <c r="Z353" i="1" s="1"/>
  <c r="Z354" i="1" s="1"/>
  <c r="Z355" i="1" s="1"/>
  <c r="Z356" i="1" s="1"/>
  <c r="Z357" i="1" s="1"/>
  <c r="Z358" i="1" s="1"/>
  <c r="Z359" i="1" s="1"/>
  <c r="Z360" i="1" s="1"/>
  <c r="Z361" i="1" s="1"/>
  <c r="Z362" i="1" s="1"/>
  <c r="Z363" i="1" s="1"/>
  <c r="Z364" i="1" s="1"/>
  <c r="Z365" i="1" s="1"/>
  <c r="Z366" i="1" s="1"/>
  <c r="Z367" i="1" s="1"/>
  <c r="Z368" i="1" s="1"/>
  <c r="Z369" i="1" s="1"/>
  <c r="Z370" i="1" s="1"/>
  <c r="Z371" i="1" s="1"/>
  <c r="Z372" i="1" s="1"/>
  <c r="Z373" i="1" s="1"/>
  <c r="Z374" i="1" s="1"/>
  <c r="Z375" i="1" s="1"/>
  <c r="Z376" i="1" s="1"/>
  <c r="Z377" i="1" s="1"/>
  <c r="Z378" i="1" s="1"/>
  <c r="Z379" i="1" s="1"/>
  <c r="Z380" i="1" s="1"/>
  <c r="Z381" i="1" s="1"/>
  <c r="Z382" i="1" s="1"/>
  <c r="Z383" i="1" s="1"/>
  <c r="Z384" i="1" s="1"/>
  <c r="Z385" i="1" s="1"/>
  <c r="Z386" i="1" s="1"/>
  <c r="Z387" i="1" s="1"/>
  <c r="Z388" i="1" s="1"/>
  <c r="Z389" i="1" s="1"/>
  <c r="Z390" i="1" s="1"/>
  <c r="Z391" i="1" s="1"/>
  <c r="Z392" i="1" s="1"/>
  <c r="Z393" i="1" s="1"/>
  <c r="Z394" i="1" s="1"/>
  <c r="Z395" i="1" s="1"/>
  <c r="Z396" i="1" s="1"/>
  <c r="Z397" i="1" s="1"/>
  <c r="Z398" i="1" s="1"/>
  <c r="Z399" i="1" s="1"/>
  <c r="Z400" i="1" s="1"/>
  <c r="Z401" i="1" s="1"/>
  <c r="Z402" i="1" s="1"/>
  <c r="Z403" i="1" s="1"/>
  <c r="Z404" i="1" s="1"/>
  <c r="Z405" i="1" s="1"/>
  <c r="Z406" i="1" s="1"/>
  <c r="Z407" i="1" s="1"/>
  <c r="Z408" i="1" s="1"/>
  <c r="Z409" i="1" s="1"/>
  <c r="Z410" i="1" s="1"/>
  <c r="Z411" i="1" s="1"/>
  <c r="Z412" i="1" s="1"/>
  <c r="Z413" i="1" s="1"/>
  <c r="Z414" i="1" s="1"/>
  <c r="Z415" i="1" s="1"/>
  <c r="Z416" i="1" s="1"/>
  <c r="Z417" i="1" s="1"/>
  <c r="Z418" i="1" s="1"/>
  <c r="Z419" i="1" s="1"/>
  <c r="Z420" i="1" s="1"/>
  <c r="Z421" i="1" s="1"/>
  <c r="Z422" i="1" s="1"/>
  <c r="Z423" i="1" s="1"/>
  <c r="Z424" i="1" s="1"/>
  <c r="Z425" i="1" s="1"/>
  <c r="Z426" i="1" s="1"/>
  <c r="Z427" i="1" s="1"/>
  <c r="Z428" i="1" s="1"/>
  <c r="Z429" i="1" s="1"/>
  <c r="Z430" i="1" s="1"/>
  <c r="Z431" i="1" s="1"/>
  <c r="Z432" i="1" s="1"/>
  <c r="Z433" i="1" s="1"/>
  <c r="Z434" i="1" s="1"/>
  <c r="Z435" i="1" s="1"/>
  <c r="Z436" i="1" s="1"/>
  <c r="Z437" i="1" s="1"/>
  <c r="Z438" i="1" s="1"/>
  <c r="Z439" i="1" s="1"/>
  <c r="Z440" i="1" s="1"/>
  <c r="Z441" i="1" s="1"/>
  <c r="Z442" i="1" s="1"/>
  <c r="Z443" i="1" s="1"/>
  <c r="Z444" i="1" s="1"/>
  <c r="Z445" i="1" s="1"/>
  <c r="Z446" i="1" s="1"/>
  <c r="Z447" i="1" s="1"/>
  <c r="Z448" i="1" s="1"/>
  <c r="Z449" i="1" s="1"/>
  <c r="Z450" i="1" s="1"/>
  <c r="Z451" i="1" s="1"/>
  <c r="Z452" i="1" s="1"/>
  <c r="Z453" i="1" s="1"/>
  <c r="Z454" i="1" s="1"/>
  <c r="Z455" i="1" s="1"/>
  <c r="Z456" i="1" s="1"/>
  <c r="Z457" i="1" s="1"/>
  <c r="Z458" i="1" s="1"/>
  <c r="Z459" i="1" s="1"/>
  <c r="Z460" i="1" s="1"/>
  <c r="Z461" i="1" s="1"/>
  <c r="Z462" i="1" s="1"/>
  <c r="Z463" i="1" s="1"/>
  <c r="Z464" i="1" s="1"/>
  <c r="Z465" i="1" s="1"/>
  <c r="Z466" i="1" s="1"/>
  <c r="Z467" i="1" s="1"/>
  <c r="Z468" i="1" s="1"/>
  <c r="Z469" i="1" s="1"/>
  <c r="Z470" i="1" s="1"/>
  <c r="Z471" i="1" s="1"/>
  <c r="Z472" i="1" s="1"/>
  <c r="Z473" i="1" s="1"/>
  <c r="Z474" i="1" s="1"/>
  <c r="Z475" i="1" s="1"/>
  <c r="Z476" i="1" s="1"/>
  <c r="Z477" i="1" s="1"/>
  <c r="Z478" i="1" s="1"/>
  <c r="Z479" i="1" s="1"/>
  <c r="Z480" i="1" s="1"/>
  <c r="Z481" i="1" s="1"/>
  <c r="Z482" i="1" s="1"/>
  <c r="Z483" i="1" s="1"/>
  <c r="Z484" i="1" s="1"/>
  <c r="Z485" i="1" s="1"/>
  <c r="Z486" i="1" s="1"/>
  <c r="Z487" i="1" s="1"/>
  <c r="Z488" i="1" s="1"/>
  <c r="Z489" i="1" s="1"/>
  <c r="Z490" i="1" s="1"/>
  <c r="Z491" i="1" s="1"/>
  <c r="Z492" i="1" s="1"/>
  <c r="Z493" i="1" s="1"/>
  <c r="Z494" i="1" s="1"/>
  <c r="Z495" i="1" s="1"/>
  <c r="Z496" i="1" s="1"/>
  <c r="Z497" i="1" s="1"/>
  <c r="Z498" i="1" s="1"/>
  <c r="Z499" i="1" s="1"/>
  <c r="Z500" i="1" s="1"/>
  <c r="Z501" i="1" s="1"/>
  <c r="Z502" i="1" s="1"/>
  <c r="Z503" i="1" s="1"/>
  <c r="Z504" i="1" s="1"/>
  <c r="Z505" i="1" s="1"/>
  <c r="Z506" i="1" s="1"/>
  <c r="Z507" i="1" s="1"/>
  <c r="Z508" i="1" s="1"/>
  <c r="Z509" i="1" s="1"/>
  <c r="Z510" i="1" s="1"/>
  <c r="Z511" i="1" s="1"/>
  <c r="Z512" i="1" s="1"/>
  <c r="Z513" i="1" s="1"/>
  <c r="Z514" i="1" s="1"/>
  <c r="Z515" i="1" s="1"/>
  <c r="Z516" i="1" s="1"/>
  <c r="Z517" i="1" s="1"/>
  <c r="Z518" i="1" s="1"/>
  <c r="Z519" i="1" s="1"/>
  <c r="Z520" i="1" s="1"/>
  <c r="Z521" i="1" s="1"/>
  <c r="Z522" i="1" s="1"/>
  <c r="Z523" i="1" s="1"/>
  <c r="Z524" i="1" s="1"/>
  <c r="Z525" i="1" s="1"/>
  <c r="Z526" i="1" s="1"/>
  <c r="Z527" i="1" s="1"/>
  <c r="Z528" i="1" s="1"/>
  <c r="Z529" i="1" s="1"/>
  <c r="Z530" i="1" s="1"/>
  <c r="Z531" i="1" s="1"/>
  <c r="Z532" i="1" s="1"/>
  <c r="Z533" i="1" s="1"/>
  <c r="Z534" i="1" s="1"/>
  <c r="Z535" i="1" s="1"/>
  <c r="Z536" i="1" s="1"/>
  <c r="Z537" i="1" s="1"/>
  <c r="Z538" i="1" s="1"/>
  <c r="Z539" i="1" s="1"/>
  <c r="Z540" i="1" s="1"/>
  <c r="Z541" i="1" s="1"/>
  <c r="Z542" i="1" s="1"/>
  <c r="Z543" i="1" s="1"/>
  <c r="Z544" i="1" s="1"/>
  <c r="Z545" i="1" s="1"/>
  <c r="Z546" i="1" s="1"/>
  <c r="Z547" i="1" s="1"/>
  <c r="Z548" i="1" s="1"/>
  <c r="Z549" i="1" s="1"/>
  <c r="Z550" i="1" s="1"/>
  <c r="Z551" i="1" s="1"/>
  <c r="Z552" i="1" s="1"/>
  <c r="Z553" i="1" s="1"/>
  <c r="Z554" i="1" s="1"/>
  <c r="Z555" i="1" s="1"/>
  <c r="Z556" i="1" s="1"/>
  <c r="Z557" i="1" s="1"/>
  <c r="Z558" i="1" s="1"/>
  <c r="Z559" i="1" s="1"/>
  <c r="Z560" i="1" s="1"/>
  <c r="Z561" i="1" s="1"/>
  <c r="Z562" i="1" s="1"/>
  <c r="Z563" i="1" s="1"/>
  <c r="Z564" i="1" s="1"/>
  <c r="Z565" i="1" s="1"/>
  <c r="Z566" i="1" s="1"/>
  <c r="Z567" i="1" s="1"/>
  <c r="Z568" i="1" s="1"/>
  <c r="Z569" i="1" s="1"/>
  <c r="Z570" i="1" s="1"/>
  <c r="Z571" i="1" s="1"/>
  <c r="Z572" i="1" s="1"/>
  <c r="Z573" i="1" s="1"/>
  <c r="Z574" i="1" s="1"/>
  <c r="Z575" i="1" s="1"/>
  <c r="Z576" i="1" s="1"/>
  <c r="Z577" i="1" s="1"/>
  <c r="Z578" i="1" s="1"/>
  <c r="Z579" i="1" s="1"/>
  <c r="Z580" i="1" s="1"/>
  <c r="Z581" i="1" s="1"/>
  <c r="Z582" i="1" s="1"/>
  <c r="Z583" i="1" s="1"/>
  <c r="Z584" i="1" s="1"/>
  <c r="Z585" i="1" s="1"/>
  <c r="Z586" i="1" s="1"/>
  <c r="Z587" i="1" s="1"/>
  <c r="Z588" i="1" s="1"/>
  <c r="Z589" i="1" s="1"/>
  <c r="Z590" i="1" s="1"/>
  <c r="Z591" i="1" s="1"/>
  <c r="Z592" i="1" s="1"/>
  <c r="Z593" i="1" s="1"/>
  <c r="Z594" i="1" s="1"/>
  <c r="Z595" i="1" s="1"/>
  <c r="Z596" i="1" s="1"/>
  <c r="Z597" i="1" s="1"/>
  <c r="Z598" i="1" s="1"/>
  <c r="Z599" i="1" s="1"/>
  <c r="Z600" i="1" s="1"/>
  <c r="Z601" i="1" s="1"/>
  <c r="Z602" i="1" s="1"/>
  <c r="Z603" i="1" s="1"/>
  <c r="Z604" i="1" s="1"/>
  <c r="Z605" i="1" s="1"/>
  <c r="Z606" i="1" s="1"/>
  <c r="Z607" i="1" s="1"/>
  <c r="Z608" i="1" s="1"/>
  <c r="Z609" i="1" s="1"/>
  <c r="Z610" i="1" s="1"/>
  <c r="Z611" i="1" s="1"/>
  <c r="Z612" i="1" s="1"/>
  <c r="Z613" i="1" s="1"/>
  <c r="Z614" i="1" s="1"/>
  <c r="Z615" i="1" s="1"/>
  <c r="Z616" i="1" s="1"/>
  <c r="Z617" i="1" s="1"/>
  <c r="Z618" i="1" s="1"/>
  <c r="Z619" i="1" s="1"/>
  <c r="Z620" i="1" s="1"/>
  <c r="Z621" i="1" s="1"/>
  <c r="Z622" i="1" s="1"/>
  <c r="Z623" i="1" s="1"/>
  <c r="Z624" i="1" s="1"/>
  <c r="Z625" i="1" s="1"/>
  <c r="Z626" i="1" s="1"/>
  <c r="Z627" i="1" s="1"/>
  <c r="Z628" i="1" s="1"/>
  <c r="Z629" i="1" s="1"/>
  <c r="Z630" i="1" s="1"/>
  <c r="Z631" i="1" s="1"/>
  <c r="Z632" i="1" s="1"/>
  <c r="Z633" i="1" s="1"/>
  <c r="Z634" i="1" s="1"/>
  <c r="Z635" i="1" s="1"/>
  <c r="Z636" i="1" s="1"/>
  <c r="Z637" i="1" s="1"/>
  <c r="Z638" i="1" s="1"/>
  <c r="Z639" i="1" s="1"/>
  <c r="Z640" i="1" s="1"/>
  <c r="Z641" i="1" s="1"/>
  <c r="Z642" i="1" s="1"/>
  <c r="Z643" i="1" s="1"/>
  <c r="Z644" i="1" s="1"/>
  <c r="Z645" i="1" s="1"/>
  <c r="Z646" i="1" s="1"/>
  <c r="Z647" i="1" s="1"/>
  <c r="Z648" i="1" s="1"/>
  <c r="Z649" i="1" s="1"/>
  <c r="Z650" i="1" s="1"/>
  <c r="Z651" i="1" s="1"/>
  <c r="Z652" i="1" s="1"/>
  <c r="Z653" i="1" s="1"/>
  <c r="Z654" i="1" s="1"/>
  <c r="Z655" i="1" s="1"/>
  <c r="Z656" i="1" s="1"/>
  <c r="Z657" i="1" s="1"/>
  <c r="Z658" i="1" s="1"/>
  <c r="Z659" i="1" s="1"/>
  <c r="Z660" i="1" s="1"/>
  <c r="Z661" i="1" s="1"/>
  <c r="Z662" i="1" s="1"/>
  <c r="Z663" i="1" s="1"/>
  <c r="Z664" i="1" s="1"/>
  <c r="Z665" i="1" s="1"/>
  <c r="Z666" i="1" s="1"/>
  <c r="Z667" i="1" s="1"/>
  <c r="Z668" i="1" s="1"/>
  <c r="Z669" i="1" s="1"/>
  <c r="Z670" i="1" s="1"/>
  <c r="Z671" i="1" s="1"/>
  <c r="Z672" i="1" s="1"/>
  <c r="Z673" i="1" s="1"/>
  <c r="Z674" i="1" s="1"/>
  <c r="Z675" i="1" s="1"/>
  <c r="Z676" i="1" s="1"/>
  <c r="Z677" i="1" s="1"/>
  <c r="Z678" i="1" s="1"/>
  <c r="Z679" i="1" s="1"/>
  <c r="Z680" i="1" s="1"/>
  <c r="Z681" i="1" s="1"/>
  <c r="Z682" i="1" s="1"/>
  <c r="Z683" i="1" s="1"/>
  <c r="Z684" i="1" s="1"/>
  <c r="Z685" i="1" s="1"/>
  <c r="Z686" i="1" s="1"/>
  <c r="Z687" i="1" s="1"/>
  <c r="Z688" i="1" s="1"/>
  <c r="Z689" i="1" s="1"/>
  <c r="Z690" i="1" s="1"/>
  <c r="Z691" i="1" s="1"/>
  <c r="Z692" i="1" s="1"/>
  <c r="Z693" i="1" s="1"/>
  <c r="Z694" i="1" s="1"/>
  <c r="Z695" i="1" s="1"/>
  <c r="Z696" i="1" s="1"/>
  <c r="Z697" i="1" s="1"/>
  <c r="Z698" i="1" s="1"/>
  <c r="Z699" i="1" s="1"/>
  <c r="Z700" i="1" s="1"/>
  <c r="Z701" i="1" s="1"/>
  <c r="Z702" i="1" s="1"/>
  <c r="Z703" i="1" s="1"/>
  <c r="Z704" i="1" s="1"/>
  <c r="Z705" i="1" s="1"/>
  <c r="Z706" i="1" s="1"/>
  <c r="Z707" i="1" s="1"/>
  <c r="Z708" i="1" s="1"/>
  <c r="Z709" i="1" s="1"/>
  <c r="Z710" i="1" s="1"/>
  <c r="Z711" i="1" s="1"/>
  <c r="Z712" i="1" s="1"/>
  <c r="Z713" i="1" s="1"/>
  <c r="Z714" i="1" s="1"/>
  <c r="Z715" i="1" s="1"/>
  <c r="Z716" i="1" s="1"/>
  <c r="Z717" i="1" s="1"/>
  <c r="Z718" i="1" s="1"/>
  <c r="Z719" i="1" s="1"/>
  <c r="Z720" i="1" s="1"/>
  <c r="Z721" i="1" s="1"/>
  <c r="Z722" i="1" s="1"/>
  <c r="Z723" i="1" s="1"/>
  <c r="Z724" i="1" s="1"/>
  <c r="Z725" i="1" s="1"/>
  <c r="Z726" i="1" s="1"/>
  <c r="Z727" i="1" s="1"/>
  <c r="Z728" i="1" s="1"/>
  <c r="Z729" i="1" s="1"/>
  <c r="Z730" i="1" s="1"/>
  <c r="Z731" i="1" s="1"/>
  <c r="Z732" i="1" s="1"/>
  <c r="Z733" i="1" s="1"/>
  <c r="Z734" i="1" s="1"/>
  <c r="Z735" i="1" s="1"/>
  <c r="Z736" i="1" s="1"/>
  <c r="Z737" i="1" s="1"/>
  <c r="Z738" i="1" s="1"/>
  <c r="Z739" i="1" s="1"/>
  <c r="Z740" i="1" s="1"/>
  <c r="Z741" i="1" s="1"/>
  <c r="Z742" i="1" s="1"/>
  <c r="Z743" i="1" s="1"/>
  <c r="Z744" i="1" s="1"/>
  <c r="Z745" i="1" s="1"/>
  <c r="Z746" i="1" s="1"/>
  <c r="Z747" i="1" s="1"/>
  <c r="Z748" i="1" s="1"/>
  <c r="Z749" i="1" s="1"/>
  <c r="Z750" i="1" s="1"/>
  <c r="Z751" i="1" s="1"/>
  <c r="Z752" i="1" s="1"/>
  <c r="Z753" i="1" s="1"/>
  <c r="Z754" i="1" s="1"/>
  <c r="Z755" i="1" s="1"/>
  <c r="Z756" i="1" s="1"/>
  <c r="Z757" i="1" s="1"/>
  <c r="Z758" i="1" s="1"/>
  <c r="Z759" i="1" s="1"/>
  <c r="Z760" i="1" s="1"/>
  <c r="Z761" i="1" s="1"/>
  <c r="Z762" i="1" s="1"/>
  <c r="Z763" i="1" s="1"/>
  <c r="Z764" i="1" s="1"/>
  <c r="Z765" i="1" s="1"/>
  <c r="Z766" i="1" s="1"/>
  <c r="Z767" i="1" s="1"/>
  <c r="Z768" i="1" s="1"/>
  <c r="Z769" i="1" s="1"/>
  <c r="Z770" i="1" s="1"/>
  <c r="Z771" i="1" s="1"/>
  <c r="Z772" i="1" s="1"/>
  <c r="Z773" i="1" s="1"/>
  <c r="Z774" i="1" s="1"/>
  <c r="Z775" i="1" s="1"/>
  <c r="Z776" i="1" s="1"/>
  <c r="Z777" i="1" s="1"/>
  <c r="Q28" i="4"/>
  <c r="Q29" i="4"/>
  <c r="L8" i="5"/>
  <c r="O8" i="5"/>
  <c r="I8" i="5"/>
  <c r="O10" i="5"/>
  <c r="L10" i="5"/>
  <c r="I10" i="5"/>
  <c r="I9" i="5"/>
  <c r="L9" i="5"/>
  <c r="O9" i="5"/>
  <c r="F30" i="4" a="1"/>
  <c r="F30" i="4" s="1"/>
  <c r="G30" i="4" s="1"/>
  <c r="H30" i="4" a="1"/>
  <c r="H30" i="4" s="1"/>
  <c r="I30" i="4" s="1"/>
  <c r="N16" i="4"/>
  <c r="K16" i="4"/>
  <c r="N15" i="4"/>
  <c r="K15" i="4"/>
  <c r="K18" i="4"/>
  <c r="N18" i="4"/>
  <c r="N19" i="4"/>
  <c r="K19" i="4"/>
  <c r="K20" i="4"/>
  <c r="N20" i="4"/>
  <c r="E13" i="2"/>
  <c r="O11" i="5"/>
  <c r="I11" i="5"/>
  <c r="L11" i="5"/>
  <c r="O144" i="1"/>
  <c r="H28" i="4" a="1"/>
  <c r="H28" i="4" s="1"/>
  <c r="I28" i="4" s="1"/>
  <c r="F27" i="4" a="1"/>
  <c r="F27" i="4" s="1"/>
  <c r="G27" i="4" s="1"/>
  <c r="H17" i="4" a="1"/>
  <c r="H17" i="4" s="1"/>
  <c r="F25" i="4" a="1"/>
  <c r="F25" i="4" s="1"/>
  <c r="G25" i="4" s="1"/>
  <c r="L8" i="2"/>
  <c r="L7" i="2"/>
  <c r="J7" i="2" s="1"/>
  <c r="F17" i="4" a="1"/>
  <c r="F17" i="4" s="1"/>
  <c r="D7" i="2"/>
  <c r="H19" i="4" a="1"/>
  <c r="H19" i="4" s="1"/>
  <c r="H27" i="4" a="1"/>
  <c r="H27" i="4" s="1"/>
  <c r="I27" i="4" s="1"/>
  <c r="G33" i="5"/>
  <c r="H26" i="4" a="1"/>
  <c r="H26" i="4" s="1"/>
  <c r="I26" i="4" s="1"/>
  <c r="T2" i="1"/>
  <c r="F23" i="4" a="1"/>
  <c r="F23" i="4" s="1"/>
  <c r="G23" i="4" s="1"/>
  <c r="F28" i="4" a="1"/>
  <c r="F28" i="4" s="1"/>
  <c r="G28" i="4" s="1"/>
  <c r="H16" i="4" a="1"/>
  <c r="H16" i="4" s="1"/>
  <c r="H21" i="4" a="1"/>
  <c r="H21" i="4" s="1"/>
  <c r="I21" i="4" s="1"/>
  <c r="F24" i="4" a="1"/>
  <c r="F24" i="4" s="1"/>
  <c r="G24" i="4" s="1"/>
  <c r="D6" i="2"/>
  <c r="H23" i="4" a="1"/>
  <c r="H23" i="4" s="1"/>
  <c r="I23" i="4" s="1"/>
  <c r="H24" i="4" a="1"/>
  <c r="H24" i="4" s="1"/>
  <c r="I24" i="4" s="1"/>
  <c r="F22" i="4" a="1"/>
  <c r="F22" i="4" s="1"/>
  <c r="G22" i="4" s="1"/>
  <c r="L10" i="2"/>
  <c r="K29" i="4"/>
  <c r="J33" i="5"/>
  <c r="E33" i="5"/>
  <c r="F29" i="4" a="1"/>
  <c r="F29" i="4" s="1"/>
  <c r="G29" i="4" s="1"/>
  <c r="F19" i="4" a="1"/>
  <c r="F19" i="4" s="1"/>
  <c r="F16" i="4" a="1"/>
  <c r="F16" i="4" s="1"/>
  <c r="H20" i="4" a="1"/>
  <c r="H20" i="4" s="1"/>
  <c r="I20" i="4" s="1"/>
  <c r="N29" i="4"/>
  <c r="H29" i="4" a="1"/>
  <c r="H29" i="4" s="1"/>
  <c r="I29" i="4" s="1"/>
  <c r="H25" i="4" a="1"/>
  <c r="H25" i="4" s="1"/>
  <c r="I25" i="4" s="1"/>
  <c r="H18" i="4" a="1"/>
  <c r="H18" i="4" s="1"/>
  <c r="H15" i="4" a="1"/>
  <c r="H15" i="4" s="1"/>
  <c r="F18" i="4" a="1"/>
  <c r="F18" i="4" s="1"/>
  <c r="H22" i="4" a="1"/>
  <c r="H22" i="4" s="1"/>
  <c r="I22" i="4" s="1"/>
  <c r="F26" i="4" a="1"/>
  <c r="F26" i="4" s="1"/>
  <c r="G26" i="4" s="1"/>
  <c r="F20" i="4" a="1"/>
  <c r="F20" i="4" s="1"/>
  <c r="G20" i="4" s="1"/>
  <c r="F21" i="4" a="1"/>
  <c r="F21" i="4" s="1"/>
  <c r="G21" i="4" s="1"/>
  <c r="F15" i="4" a="1"/>
  <c r="F15" i="4" s="1"/>
  <c r="L7" i="5"/>
  <c r="P125" i="4"/>
  <c r="I7" i="5"/>
  <c r="O7" i="5"/>
  <c r="E31" i="29" l="1"/>
  <c r="F31" i="29" s="1"/>
  <c r="G31" i="29"/>
  <c r="H31" i="29" s="1"/>
  <c r="J31" i="29"/>
  <c r="H6" i="29"/>
  <c r="F6" i="29"/>
  <c r="T16" i="4"/>
  <c r="T17" i="4" s="1"/>
  <c r="T18" i="4" s="1"/>
  <c r="T19" i="4" s="1"/>
  <c r="T20" i="4" s="1"/>
  <c r="T21" i="4" s="1"/>
  <c r="T22" i="4" s="1"/>
  <c r="T23" i="4" s="1"/>
  <c r="T24" i="4" s="1"/>
  <c r="T25" i="4" s="1"/>
  <c r="T26" i="4" s="1"/>
  <c r="T27" i="4" s="1"/>
  <c r="T28" i="4" s="1"/>
  <c r="T29" i="4" s="1"/>
  <c r="N8" i="5"/>
  <c r="Q8" i="5"/>
  <c r="Q9" i="5"/>
  <c r="N9" i="5"/>
  <c r="M8" i="5"/>
  <c r="J8" i="5"/>
  <c r="K8" i="5" s="1"/>
  <c r="P8" i="5"/>
  <c r="Q10" i="5"/>
  <c r="N10" i="5"/>
  <c r="J9" i="5"/>
  <c r="K9" i="5" s="1"/>
  <c r="M9" i="5"/>
  <c r="P9" i="5"/>
  <c r="J10" i="5"/>
  <c r="K10" i="5" s="1"/>
  <c r="M10" i="5"/>
  <c r="P10" i="5"/>
  <c r="L16" i="4"/>
  <c r="O16" i="4"/>
  <c r="Q11" i="5"/>
  <c r="N11" i="5"/>
  <c r="O15" i="4"/>
  <c r="L15" i="4"/>
  <c r="I12" i="5"/>
  <c r="O18" i="4"/>
  <c r="L18" i="4"/>
  <c r="O19" i="4"/>
  <c r="L19" i="4"/>
  <c r="L20" i="4"/>
  <c r="O20" i="4"/>
  <c r="P11" i="5"/>
  <c r="M11" i="5"/>
  <c r="J11" i="5"/>
  <c r="K11" i="5" s="1"/>
  <c r="E9" i="5"/>
  <c r="F9" i="5" s="1"/>
  <c r="E7" i="4"/>
  <c r="F7" i="4" s="1"/>
  <c r="G15" i="4"/>
  <c r="F125" i="4"/>
  <c r="G125" i="4" s="1"/>
  <c r="G16" i="4"/>
  <c r="E10" i="5"/>
  <c r="F10" i="5" s="1"/>
  <c r="K33" i="5"/>
  <c r="J41" i="5"/>
  <c r="K41" i="5" s="1"/>
  <c r="H3" i="1"/>
  <c r="M3" i="1" s="1"/>
  <c r="J4" i="1"/>
  <c r="K4" i="1" s="1"/>
  <c r="H4" i="1"/>
  <c r="M4" i="1" s="1"/>
  <c r="J3" i="1"/>
  <c r="K3" i="1" s="1"/>
  <c r="N7" i="5"/>
  <c r="Q7" i="5"/>
  <c r="E11" i="5"/>
  <c r="F11" i="5" s="1"/>
  <c r="G17" i="4"/>
  <c r="I17" i="4"/>
  <c r="G11" i="5"/>
  <c r="H11" i="5" s="1"/>
  <c r="G19" i="4"/>
  <c r="E8" i="5"/>
  <c r="F8" i="5" s="1"/>
  <c r="I16" i="4"/>
  <c r="G10" i="5"/>
  <c r="H10" i="5" s="1"/>
  <c r="E7" i="5"/>
  <c r="G18" i="4"/>
  <c r="G9" i="5"/>
  <c r="H9" i="5" s="1"/>
  <c r="G7" i="4"/>
  <c r="H7" i="4" s="1"/>
  <c r="H125" i="4"/>
  <c r="I125" i="4" s="1"/>
  <c r="I15" i="4"/>
  <c r="J9" i="2"/>
  <c r="K9" i="2"/>
  <c r="D9" i="2"/>
  <c r="D8" i="2"/>
  <c r="L9" i="2"/>
  <c r="E6" i="2"/>
  <c r="P7" i="5"/>
  <c r="M7" i="5"/>
  <c r="Q125" i="4"/>
  <c r="R125" i="4" s="1"/>
  <c r="J7" i="5"/>
  <c r="I19" i="4"/>
  <c r="G8" i="5"/>
  <c r="H8" i="5" s="1"/>
  <c r="I18" i="4"/>
  <c r="G7" i="5"/>
  <c r="F33" i="5"/>
  <c r="E41" i="5"/>
  <c r="F41" i="5" s="1"/>
  <c r="H33" i="5"/>
  <c r="G41" i="5"/>
  <c r="H41" i="5" s="1"/>
  <c r="E7" i="2"/>
  <c r="J11" i="2"/>
  <c r="L11" i="2"/>
  <c r="K11" i="2"/>
  <c r="J10" i="2"/>
  <c r="J8" i="2"/>
  <c r="O29" i="4"/>
  <c r="L29" i="4"/>
  <c r="K31" i="29" l="1"/>
  <c r="I18" i="2"/>
  <c r="F7" i="5"/>
  <c r="E12" i="5"/>
  <c r="F12" i="5" s="1"/>
  <c r="H7" i="5"/>
  <c r="G12" i="5"/>
  <c r="H12" i="5" s="1"/>
  <c r="K7" i="5"/>
  <c r="J12" i="5"/>
  <c r="K12" i="5" s="1"/>
  <c r="E5" i="2"/>
  <c r="J12" i="2"/>
  <c r="J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<sst xmlns="http://schemas.openxmlformats.org/spreadsheetml/2006/main" count="588" uniqueCount="111">
  <si>
    <t>Цена входа</t>
  </si>
  <si>
    <t>Цена выхода</t>
  </si>
  <si>
    <t>Ссылка на скриншот</t>
  </si>
  <si>
    <t>Примечания</t>
  </si>
  <si>
    <t>№</t>
  </si>
  <si>
    <t>Комиссия</t>
  </si>
  <si>
    <t>Сумма на момент открытия сделки</t>
  </si>
  <si>
    <t>Выведено/Внесено</t>
  </si>
  <si>
    <t>micro</t>
  </si>
  <si>
    <t>MINI</t>
  </si>
  <si>
    <t>Всего сделок:</t>
  </si>
  <si>
    <t>Убыточных:</t>
  </si>
  <si>
    <t>Средняя прибыльная сделка:</t>
  </si>
  <si>
    <t>Средняя убыточная сделка:</t>
  </si>
  <si>
    <t>Макcимальная прибыльная сделка:</t>
  </si>
  <si>
    <t>Максимальная убыточная сделка:</t>
  </si>
  <si>
    <t>Прибыль (убыток):</t>
  </si>
  <si>
    <t>Комиссия:</t>
  </si>
  <si>
    <t>Маржа (ГО):</t>
  </si>
  <si>
    <t>Инструмент</t>
  </si>
  <si>
    <t>Вход (контракты)</t>
  </si>
  <si>
    <t>Риск на сделку</t>
  </si>
  <si>
    <t>Вход (% от депозита)</t>
  </si>
  <si>
    <t>Примечание</t>
  </si>
  <si>
    <t>Открытие позиции</t>
  </si>
  <si>
    <t>Сделок всего</t>
  </si>
  <si>
    <t>с</t>
  </si>
  <si>
    <t>по</t>
  </si>
  <si>
    <t>Итого</t>
  </si>
  <si>
    <t>Дата входа</t>
  </si>
  <si>
    <t>День недели</t>
  </si>
  <si>
    <t>Понедельник</t>
  </si>
  <si>
    <t>Вторник</t>
  </si>
  <si>
    <t>Среда</t>
  </si>
  <si>
    <t>Четверг</t>
  </si>
  <si>
    <t>Пятница</t>
  </si>
  <si>
    <t>Максимум сделок в день</t>
  </si>
  <si>
    <t>Расходы на комиссию</t>
  </si>
  <si>
    <t>%</t>
  </si>
  <si>
    <t>USD</t>
  </si>
  <si>
    <t>Торговых дней</t>
  </si>
  <si>
    <t>Результат</t>
  </si>
  <si>
    <t>Пункты</t>
  </si>
  <si>
    <t>$</t>
  </si>
  <si>
    <t>(%)</t>
  </si>
  <si>
    <t>Дата открытия</t>
  </si>
  <si>
    <t>Минимум</t>
  </si>
  <si>
    <t>Максимум</t>
  </si>
  <si>
    <t>В среднем</t>
  </si>
  <si>
    <t>Прибыльных</t>
  </si>
  <si>
    <t>Прибыльных (%)</t>
  </si>
  <si>
    <t>Убыточных</t>
  </si>
  <si>
    <t>Убыточных (%)</t>
  </si>
  <si>
    <t>Пунктов в среднем</t>
  </si>
  <si>
    <t>Сделок в день</t>
  </si>
  <si>
    <t>Прибыльных:</t>
  </si>
  <si>
    <t>Результат ($)</t>
  </si>
  <si>
    <t>Направление сделки</t>
  </si>
  <si>
    <t>Результат (пункты)</t>
  </si>
  <si>
    <t>Размер позиции</t>
  </si>
  <si>
    <t>Время удержания</t>
  </si>
  <si>
    <t>Время удержания позиции</t>
  </si>
  <si>
    <t>Мин.</t>
  </si>
  <si>
    <t>Макс.</t>
  </si>
  <si>
    <t>Среднее</t>
  </si>
  <si>
    <t>Время входа</t>
  </si>
  <si>
    <t>Время выхода</t>
  </si>
  <si>
    <t>Результат (%)</t>
  </si>
  <si>
    <t>Количество</t>
  </si>
  <si>
    <t>Время для статистики</t>
  </si>
  <si>
    <t>Результат чистый ($)</t>
  </si>
  <si>
    <t>Прибыльных / Убыточных:</t>
  </si>
  <si>
    <t>На всех вкладках редактировать можно только бесцветные ячейки!</t>
  </si>
  <si>
    <t xml:space="preserve"> Убыточных / Прибыльных:</t>
  </si>
  <si>
    <t>Сред. прибыльная / Сред. убытыточная:</t>
  </si>
  <si>
    <t>Сред. Убытыточная / Сред. прибыльная:</t>
  </si>
  <si>
    <t>Стоп (тики)</t>
  </si>
  <si>
    <t>Сделок</t>
  </si>
  <si>
    <t>Результат (тики)</t>
  </si>
  <si>
    <t>Инструмент сокращенно</t>
  </si>
  <si>
    <t>Доступно на весь депозит</t>
  </si>
  <si>
    <t>Результат в пунктах не учитывает потери на комиссию. Поэтому в пунктах результат может быть положительным, а в % и в $ отрицательным.</t>
  </si>
  <si>
    <t>Результат в % и в $ учитывает потери на комиссию.</t>
  </si>
  <si>
    <t>Ожидаемый результат</t>
  </si>
  <si>
    <t>Начальный депозит</t>
  </si>
  <si>
    <t>Итого на счёте</t>
  </si>
  <si>
    <t>MES 06-20</t>
  </si>
  <si>
    <t>Short</t>
  </si>
  <si>
    <t>Long</t>
  </si>
  <si>
    <t>Дата</t>
  </si>
  <si>
    <t xml:space="preserve">На конец дня </t>
  </si>
  <si>
    <t>Матожидание на основании статистики (не менее 50 сделок)</t>
  </si>
  <si>
    <t>Средняя прибыльная (тики)</t>
  </si>
  <si>
    <t>Средняя убыточная (тики)</t>
  </si>
  <si>
    <t>Стратегия</t>
  </si>
  <si>
    <t>Т5 С8</t>
  </si>
  <si>
    <t>Т6 С9</t>
  </si>
  <si>
    <t>Т6 С8</t>
  </si>
  <si>
    <t>Т4 С6</t>
  </si>
  <si>
    <t>Т5 С10</t>
  </si>
  <si>
    <t>Результат за день</t>
  </si>
  <si>
    <t>Мин. результат в течение дня</t>
  </si>
  <si>
    <t>Макс. результат в течение дня</t>
  </si>
  <si>
    <t>Суммарный результат за день недели</t>
  </si>
  <si>
    <t>Мин. результат за день недели</t>
  </si>
  <si>
    <t>Макс. результат за день недели</t>
  </si>
  <si>
    <t>Результат за период времени</t>
  </si>
  <si>
    <t>№ стратегии</t>
  </si>
  <si>
    <t>Стратегия для статистики</t>
  </si>
  <si>
    <t xml:space="preserve">Итого : </t>
  </si>
  <si>
    <t>Калькулятор матожидания  (не менее 50 сделок)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</si>
</sst>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%;[Red]\-0.00%"/>
    <numFmt numFmtId="165" formatCode="0_ ;[Red]\-0\ "/>
    <numFmt numFmtId="166" formatCode="[$$-409]#,##0.00_ ;[Red]\-[$$-409]#,##0.00\ "/>
    <numFmt numFmtId="167" formatCode="[$$-409]#,##0.00"/>
    <numFmt numFmtId="168" formatCode="_-* #,##0.00\ _₽_-;\-* #,##0.00\ _₽_-;_-* &quot;-&quot;??\ _₽_-;_-@_-"/>
    <numFmt numFmtId="169" formatCode="#,##0.00&quot;р.&quot;;[Red]\-#,##0.00&quot;р.&quot;"/>
    <numFmt numFmtId="170" formatCode="[$-F400]h:mm:ss\ AM/PM"/>
    <numFmt numFmtId="171" formatCode="0.00_ ;[Red]\-0.00\ "/>
    <numFmt numFmtId="172" formatCode="0.0%"/>
    <numFmt numFmtId="173" formatCode="0.0"/>
  </numFmts>
  <fonts count="40">
    <font>
      <sz val="10"/>
      <color rgb="FF00000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color rgb="FF000000"/>
      <name val="Tahoma"/>
      <family val="2"/>
      <charset val="204"/>
    </font>
    <font>
      <u/>
      <sz val="10"/>
      <color theme="10"/>
      <name val="Arial"/>
      <family val="2"/>
      <charset val="204"/>
    </font>
    <font>
      <sz val="10"/>
      <name val="Arial Cyr"/>
      <charset val="204"/>
    </font>
    <font>
      <sz val="8"/>
      <name val="Helvetica-Narrow"/>
    </font>
    <font>
      <u/>
      <sz val="10"/>
      <color theme="10"/>
      <name val="Arial Cyr"/>
      <charset val="204"/>
    </font>
    <font>
      <sz val="11"/>
      <color rgb="FF000000"/>
      <name val="Tahoma"/>
      <family val="2"/>
      <charset val="204"/>
    </font>
    <font>
      <b/>
      <sz val="10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color rgb="FF009900"/>
      <name val="Arial Cyr"/>
      <charset val="204"/>
    </font>
    <font>
      <b/>
      <sz val="10"/>
      <name val="Arial Cyr"/>
      <charset val="204"/>
    </font>
    <font>
      <b/>
      <sz val="10"/>
      <color rgb="FF009900"/>
      <name val="Arial Cyr"/>
      <charset val="204"/>
    </font>
    <font>
      <sz val="10"/>
      <color rgb="FF009900"/>
      <name val="Arial"/>
      <family val="2"/>
      <charset val="204"/>
    </font>
    <font>
      <b/>
      <sz val="10"/>
      <color rgb="FF00B05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0"/>
      <color rgb="FF009900"/>
      <name val="Arial"/>
      <family val="2"/>
      <charset val="204"/>
    </font>
    <font>
      <sz val="11"/>
      <color rgb="FF000000"/>
      <name val="Tahoma"/>
      <family val="2"/>
      <charset val="204"/>
    </font>
    <font>
      <sz val="10"/>
      <color rgb="FFFF0000"/>
      <name val="Arial"/>
      <family val="2"/>
      <charset val="204"/>
    </font>
    <font>
      <b/>
      <sz val="10"/>
      <color rgb="FFFF0000"/>
      <name val="Arial Cyr"/>
      <charset val="204"/>
    </font>
    <font>
      <sz val="10"/>
      <color rgb="FFFF0000"/>
      <name val="Arial Cyr"/>
      <charset val="204"/>
    </font>
    <font>
      <sz val="8"/>
      <name val="Arial"/>
      <family val="2"/>
      <charset val="204"/>
    </font>
    <font>
      <sz val="10"/>
      <color rgb="FFCC99FF"/>
      <name val="Arial"/>
      <family val="2"/>
      <charset val="204"/>
    </font>
    <font>
      <sz val="10"/>
      <color rgb="FFFF6600"/>
      <name val="Arial Cyr"/>
      <charset val="204"/>
    </font>
    <font>
      <b/>
      <sz val="10"/>
      <color rgb="FFFF6600"/>
      <name val="Arial Cyr"/>
      <charset val="204"/>
    </font>
    <font>
      <sz val="10"/>
      <color rgb="FFFF6600"/>
      <name val="Arial"/>
      <family val="2"/>
      <charset val="204"/>
    </font>
    <font>
      <b/>
      <sz val="10"/>
      <color rgb="FFFF660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66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80">
    <xf numFmtId="0" fontId="0" fillId="0" borderId="0"/>
    <xf numFmtId="0" fontId="15" fillId="0" borderId="0"/>
    <xf numFmtId="0" fontId="16" fillId="0" borderId="0" applyNumberFormat="0" applyFill="0" applyBorder="0" applyAlignment="0" applyProtection="0"/>
    <xf numFmtId="0" fontId="17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0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</cellStyleXfs>
  <cellXfs count="249">
    <xf numFmtId="0" fontId="0" fillId="0" borderId="0" xfId="0" applyFont="1" applyAlignment="1"/>
    <xf numFmtId="0" fontId="0" fillId="0" borderId="0" xfId="0" applyFont="1" applyAlignment="1"/>
    <xf numFmtId="1" fontId="0" fillId="4" borderId="1" xfId="0" applyNumberFormat="1" applyFont="1" applyFill="1" applyBorder="1" applyAlignment="1" applyProtection="1">
      <alignment horizontal="center" vertical="center"/>
      <protection hidden="1"/>
    </xf>
    <xf numFmtId="1" fontId="0" fillId="6" borderId="1" xfId="0" applyNumberFormat="1" applyFont="1" applyFill="1" applyBorder="1" applyAlignment="1" applyProtection="1">
      <alignment horizontal="center" vertical="center"/>
      <protection hidden="1"/>
    </xf>
    <xf numFmtId="167" fontId="14" fillId="4" borderId="1" xfId="0" applyNumberFormat="1" applyFont="1" applyFill="1" applyBorder="1" applyAlignment="1" applyProtection="1">
      <alignment horizontal="right" vertical="center"/>
      <protection hidden="1"/>
    </xf>
    <xf numFmtId="167" fontId="14" fillId="0" borderId="1" xfId="0" applyNumberFormat="1" applyFont="1" applyBorder="1" applyAlignment="1" applyProtection="1">
      <alignment horizontal="right" vertical="center"/>
      <protection locked="0"/>
    </xf>
    <xf numFmtId="9" fontId="0" fillId="0" borderId="1" xfId="0" applyNumberFormat="1" applyFont="1" applyFill="1" applyBorder="1" applyAlignment="1" applyProtection="1">
      <alignment horizontal="center" vertical="center"/>
      <protection locked="0"/>
    </xf>
    <xf numFmtId="1" fontId="0" fillId="0" borderId="1" xfId="0" applyNumberFormat="1" applyFont="1" applyFill="1" applyBorder="1" applyAlignment="1" applyProtection="1">
      <alignment horizontal="center" vertical="center"/>
      <protection locked="0"/>
    </xf>
    <xf numFmtId="172" fontId="0" fillId="0" borderId="1" xfId="0" applyNumberFormat="1" applyFont="1" applyFill="1" applyBorder="1" applyAlignment="1" applyProtection="1">
      <alignment horizontal="center" vertical="center"/>
      <protection locked="0"/>
    </xf>
    <xf numFmtId="170" fontId="0" fillId="0" borderId="1" xfId="0" applyNumberFormat="1" applyBorder="1" applyAlignment="1" applyProtection="1">
      <alignment horizontal="right" vertical="center"/>
      <protection locked="0"/>
    </xf>
    <xf numFmtId="49" fontId="12" fillId="0" borderId="1" xfId="0" applyNumberFormat="1" applyFont="1" applyBorder="1" applyAlignment="1" applyProtection="1">
      <alignment horizontal="center" vertical="center" wrapText="1"/>
      <protection locked="0"/>
    </xf>
    <xf numFmtId="165" fontId="12" fillId="0" borderId="1" xfId="0" applyNumberFormat="1" applyFont="1" applyBorder="1" applyAlignment="1" applyProtection="1">
      <alignment horizontal="center" vertical="center" wrapText="1"/>
      <protection locked="0"/>
    </xf>
    <xf numFmtId="2" fontId="0" fillId="0" borderId="1" xfId="0" applyNumberFormat="1" applyBorder="1" applyAlignment="1" applyProtection="1">
      <alignment horizontal="right" vertical="center"/>
      <protection locked="0"/>
    </xf>
    <xf numFmtId="49" fontId="16" fillId="0" borderId="1" xfId="2" applyNumberFormat="1" applyBorder="1" applyAlignment="1" applyProtection="1">
      <alignment horizontal="left" vertical="center" wrapText="1"/>
      <protection locked="0"/>
    </xf>
    <xf numFmtId="167" fontId="12" fillId="0" borderId="1" xfId="0" applyNumberFormat="1" applyFont="1" applyBorder="1" applyAlignment="1" applyProtection="1">
      <alignment horizontal="right" vertical="center" wrapText="1"/>
      <protection locked="0"/>
    </xf>
    <xf numFmtId="170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167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166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Font="1" applyAlignment="1" applyProtection="1">
      <protection locked="0"/>
    </xf>
    <xf numFmtId="0" fontId="0" fillId="0" borderId="0" xfId="0" applyFont="1" applyFill="1" applyBorder="1" applyAlignment="1" applyProtection="1">
      <protection locked="0"/>
    </xf>
    <xf numFmtId="0" fontId="0" fillId="0" borderId="0" xfId="0" applyFont="1" applyFill="1" applyAlignment="1" applyProtection="1"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170" fontId="12" fillId="0" borderId="0" xfId="0" applyNumberFormat="1" applyFont="1" applyAlignment="1" applyProtection="1">
      <alignment vertical="center" wrapText="1"/>
      <protection locked="0"/>
    </xf>
    <xf numFmtId="49" fontId="14" fillId="2" borderId="1" xfId="0" applyNumberFormat="1" applyFont="1" applyFill="1" applyBorder="1" applyAlignment="1" applyProtection="1">
      <alignment horizontal="right" vertical="center"/>
      <protection hidden="1"/>
    </xf>
    <xf numFmtId="49" fontId="14" fillId="2" borderId="1" xfId="0" applyNumberFormat="1" applyFont="1" applyFill="1" applyBorder="1" applyAlignment="1" applyProtection="1">
      <alignment horizontal="center" vertical="center" wrapText="1"/>
      <protection hidden="1"/>
    </xf>
    <xf numFmtId="49" fontId="14" fillId="3" borderId="1" xfId="0" applyNumberFormat="1" applyFont="1" applyFill="1" applyBorder="1" applyAlignment="1" applyProtection="1">
      <alignment horizontal="center" vertical="center"/>
      <protection hidden="1"/>
    </xf>
    <xf numFmtId="49" fontId="12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14" fillId="4" borderId="1" xfId="0" applyFont="1" applyFill="1" applyBorder="1" applyAlignment="1" applyProtection="1">
      <alignment horizontal="center" vertical="center"/>
      <protection hidden="1"/>
    </xf>
    <xf numFmtId="170" fontId="0" fillId="4" borderId="1" xfId="0" applyNumberFormat="1" applyFill="1" applyBorder="1" applyAlignment="1" applyProtection="1">
      <alignment horizontal="right" vertical="center"/>
      <protection hidden="1"/>
    </xf>
    <xf numFmtId="171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165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164" fontId="12" fillId="4" borderId="1" xfId="0" applyNumberFormat="1" applyFont="1" applyFill="1" applyBorder="1" applyAlignment="1" applyProtection="1">
      <alignment horizontal="right" vertical="center" wrapText="1"/>
      <protection hidden="1"/>
    </xf>
    <xf numFmtId="0" fontId="21" fillId="0" borderId="0" xfId="0" applyFont="1" applyAlignment="1" applyProtection="1">
      <alignment vertical="center"/>
      <protection locked="0"/>
    </xf>
    <xf numFmtId="0" fontId="0" fillId="0" borderId="0" xfId="0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170" fontId="0" fillId="0" borderId="0" xfId="0" applyNumberFormat="1" applyFont="1" applyFill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166" fontId="12" fillId="0" borderId="0" xfId="0" applyNumberFormat="1" applyFont="1" applyFill="1" applyBorder="1" applyAlignment="1" applyProtection="1">
      <alignment horizontal="right" vertical="center" wrapText="1"/>
      <protection locked="0"/>
    </xf>
    <xf numFmtId="10" fontId="0" fillId="0" borderId="0" xfId="0" applyNumberFormat="1" applyFont="1" applyAlignment="1" applyProtection="1">
      <alignment vertical="center"/>
      <protection locked="0"/>
    </xf>
    <xf numFmtId="1" fontId="0" fillId="0" borderId="0" xfId="0" applyNumberFormat="1" applyFont="1" applyAlignment="1" applyProtection="1">
      <alignment vertical="center"/>
      <protection locked="0"/>
    </xf>
    <xf numFmtId="1" fontId="0" fillId="0" borderId="1" xfId="0" applyNumberFormat="1" applyFont="1" applyBorder="1" applyAlignment="1" applyProtection="1">
      <alignment horizontal="center" vertical="center"/>
      <protection locked="0"/>
    </xf>
    <xf numFmtId="0" fontId="17" fillId="0" borderId="0" xfId="3" applyFont="1" applyAlignment="1" applyProtection="1">
      <alignment horizontal="right" vertical="center"/>
      <protection hidden="1"/>
    </xf>
    <xf numFmtId="0" fontId="14" fillId="4" borderId="1" xfId="0" applyFont="1" applyFill="1" applyBorder="1" applyAlignment="1" applyProtection="1">
      <alignment vertical="center"/>
      <protection hidden="1"/>
    </xf>
    <xf numFmtId="10" fontId="14" fillId="4" borderId="1" xfId="0" applyNumberFormat="1" applyFont="1" applyFill="1" applyBorder="1" applyAlignment="1" applyProtection="1">
      <alignment vertical="center"/>
      <protection hidden="1"/>
    </xf>
    <xf numFmtId="0" fontId="24" fillId="0" borderId="0" xfId="3" applyFont="1" applyAlignment="1" applyProtection="1">
      <alignment horizontal="right" vertical="center"/>
      <protection hidden="1"/>
    </xf>
    <xf numFmtId="0" fontId="27" fillId="4" borderId="1" xfId="0" applyFont="1" applyFill="1" applyBorder="1" applyAlignment="1" applyProtection="1">
      <alignment vertical="center"/>
      <protection hidden="1"/>
    </xf>
    <xf numFmtId="10" fontId="27" fillId="4" borderId="1" xfId="0" applyNumberFormat="1" applyFont="1" applyFill="1" applyBorder="1" applyAlignment="1" applyProtection="1">
      <alignment vertical="center"/>
      <protection hidden="1"/>
    </xf>
    <xf numFmtId="0" fontId="28" fillId="4" borderId="1" xfId="0" applyFont="1" applyFill="1" applyBorder="1" applyAlignment="1" applyProtection="1">
      <alignment vertical="center"/>
      <protection hidden="1"/>
    </xf>
    <xf numFmtId="10" fontId="28" fillId="4" borderId="1" xfId="0" applyNumberFormat="1" applyFont="1" applyFill="1" applyBorder="1" applyAlignment="1" applyProtection="1">
      <alignment vertical="center"/>
      <protection hidden="1"/>
    </xf>
    <xf numFmtId="0" fontId="17" fillId="0" borderId="0" xfId="3" applyFont="1" applyFill="1" applyAlignment="1" applyProtection="1">
      <alignment horizontal="right" vertical="center"/>
      <protection hidden="1"/>
    </xf>
    <xf numFmtId="169" fontId="17" fillId="0" borderId="0" xfId="3" applyNumberFormat="1" applyFont="1" applyAlignment="1" applyProtection="1">
      <alignment horizontal="right" vertical="center"/>
      <protection hidden="1"/>
    </xf>
    <xf numFmtId="164" fontId="14" fillId="4" borderId="1" xfId="0" applyNumberFormat="1" applyFont="1" applyFill="1" applyBorder="1" applyAlignment="1" applyProtection="1">
      <alignment horizontal="right" vertical="center"/>
      <protection hidden="1"/>
    </xf>
    <xf numFmtId="171" fontId="0" fillId="4" borderId="1" xfId="0" applyNumberFormat="1" applyFill="1" applyBorder="1" applyAlignment="1" applyProtection="1">
      <alignment horizontal="right" vertical="center"/>
      <protection hidden="1"/>
    </xf>
    <xf numFmtId="0" fontId="17" fillId="0" borderId="0" xfId="3" applyFont="1" applyBorder="1" applyAlignment="1" applyProtection="1">
      <alignment horizontal="right" vertical="center"/>
      <protection hidden="1"/>
    </xf>
    <xf numFmtId="0" fontId="14" fillId="0" borderId="0" xfId="0" applyFont="1" applyAlignment="1" applyProtection="1">
      <alignment horizontal="right" vertical="center"/>
      <protection hidden="1"/>
    </xf>
    <xf numFmtId="0" fontId="0" fillId="0" borderId="0" xfId="0" applyFont="1" applyAlignment="1" applyProtection="1">
      <alignment horizontal="right" vertical="center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164" fontId="14" fillId="4" borderId="1" xfId="0" applyNumberFormat="1" applyFont="1" applyFill="1" applyBorder="1" applyAlignment="1" applyProtection="1">
      <alignment vertical="center"/>
      <protection hidden="1"/>
    </xf>
    <xf numFmtId="0" fontId="14" fillId="0" borderId="0" xfId="0" applyFont="1" applyAlignment="1" applyProtection="1"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21" fillId="0" borderId="23" xfId="0" applyFont="1" applyBorder="1" applyAlignment="1" applyProtection="1">
      <alignment horizontal="center" vertical="center"/>
      <protection locked="0"/>
    </xf>
    <xf numFmtId="49" fontId="11" fillId="0" borderId="0" xfId="3" applyNumberFormat="1" applyFont="1" applyFill="1" applyBorder="1" applyAlignment="1" applyProtection="1">
      <alignment vertical="center"/>
      <protection locked="0"/>
    </xf>
    <xf numFmtId="1" fontId="21" fillId="4" borderId="9" xfId="0" applyNumberFormat="1" applyFont="1" applyFill="1" applyBorder="1" applyAlignment="1" applyProtection="1">
      <alignment horizontal="center" vertical="center"/>
      <protection hidden="1"/>
    </xf>
    <xf numFmtId="1" fontId="11" fillId="4" borderId="10" xfId="3" applyNumberFormat="1" applyFont="1" applyFill="1" applyBorder="1" applyAlignment="1" applyProtection="1">
      <alignment horizontal="center" vertical="center"/>
      <protection hidden="1"/>
    </xf>
    <xf numFmtId="1" fontId="29" fillId="4" borderId="10" xfId="3" applyNumberFormat="1" applyFont="1" applyFill="1" applyBorder="1" applyAlignment="1" applyProtection="1">
      <alignment horizontal="center" vertical="center"/>
      <protection hidden="1"/>
    </xf>
    <xf numFmtId="10" fontId="29" fillId="4" borderId="10" xfId="0" applyNumberFormat="1" applyFont="1" applyFill="1" applyBorder="1" applyAlignment="1" applyProtection="1">
      <alignment horizontal="center" vertical="center"/>
      <protection hidden="1"/>
    </xf>
    <xf numFmtId="1" fontId="28" fillId="4" borderId="10" xfId="3" applyNumberFormat="1" applyFont="1" applyFill="1" applyBorder="1" applyAlignment="1" applyProtection="1">
      <alignment horizontal="center" vertical="center"/>
      <protection hidden="1"/>
    </xf>
    <xf numFmtId="10" fontId="28" fillId="4" borderId="10" xfId="0" applyNumberFormat="1" applyFont="1" applyFill="1" applyBorder="1" applyAlignment="1" applyProtection="1">
      <alignment horizontal="center" vertical="center"/>
      <protection hidden="1"/>
    </xf>
    <xf numFmtId="2" fontId="21" fillId="4" borderId="11" xfId="0" applyNumberFormat="1" applyFont="1" applyFill="1" applyBorder="1" applyAlignment="1" applyProtection="1">
      <alignment horizontal="center" vertical="center"/>
      <protection hidden="1"/>
    </xf>
    <xf numFmtId="49" fontId="12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8" xfId="3" applyNumberFormat="1" applyFont="1" applyFill="1" applyBorder="1" applyAlignment="1" applyProtection="1">
      <alignment horizontal="center" vertical="center" wrapText="1"/>
      <protection hidden="1"/>
    </xf>
    <xf numFmtId="1" fontId="11" fillId="4" borderId="9" xfId="0" applyNumberFormat="1" applyFont="1" applyFill="1" applyBorder="1" applyAlignment="1" applyProtection="1">
      <alignment horizontal="center" vertical="center"/>
      <protection hidden="1"/>
    </xf>
    <xf numFmtId="173" fontId="11" fillId="4" borderId="11" xfId="0" applyNumberFormat="1" applyFont="1" applyFill="1" applyBorder="1" applyAlignment="1" applyProtection="1">
      <alignment horizontal="center" vertical="center"/>
      <protection hidden="1"/>
    </xf>
    <xf numFmtId="49" fontId="12" fillId="5" borderId="7" xfId="3" applyNumberFormat="1" applyFont="1" applyFill="1" applyBorder="1" applyAlignment="1" applyProtection="1">
      <alignment horizontal="center" vertical="center"/>
      <protection hidden="1"/>
    </xf>
    <xf numFmtId="0" fontId="14" fillId="4" borderId="7" xfId="0" applyFont="1" applyFill="1" applyBorder="1" applyAlignment="1" applyProtection="1">
      <alignment horizontal="center" vertical="center"/>
      <protection hidden="1"/>
    </xf>
    <xf numFmtId="14" fontId="14" fillId="4" borderId="1" xfId="0" applyNumberFormat="1" applyFont="1" applyFill="1" applyBorder="1" applyAlignment="1" applyProtection="1">
      <alignment horizontal="center" vertical="center"/>
      <protection hidden="1"/>
    </xf>
    <xf numFmtId="1" fontId="14" fillId="4" borderId="2" xfId="0" applyNumberFormat="1" applyFont="1" applyFill="1" applyBorder="1" applyAlignment="1" applyProtection="1">
      <alignment horizontal="right" vertical="center"/>
      <protection hidden="1"/>
    </xf>
    <xf numFmtId="1" fontId="26" fillId="4" borderId="7" xfId="0" applyNumberFormat="1" applyFont="1" applyFill="1" applyBorder="1" applyAlignment="1" applyProtection="1">
      <alignment horizontal="right" vertical="center"/>
      <protection hidden="1"/>
    </xf>
    <xf numFmtId="10" fontId="26" fillId="4" borderId="8" xfId="0" applyNumberFormat="1" applyFont="1" applyFill="1" applyBorder="1" applyAlignment="1" applyProtection="1">
      <alignment horizontal="right" vertical="center"/>
      <protection hidden="1"/>
    </xf>
    <xf numFmtId="1" fontId="31" fillId="4" borderId="7" xfId="0" applyNumberFormat="1" applyFont="1" applyFill="1" applyBorder="1" applyAlignment="1" applyProtection="1">
      <alignment horizontal="right" vertical="center"/>
      <protection hidden="1"/>
    </xf>
    <xf numFmtId="10" fontId="31" fillId="4" borderId="8" xfId="0" applyNumberFormat="1" applyFont="1" applyFill="1" applyBorder="1" applyAlignment="1" applyProtection="1">
      <alignment horizontal="right" vertical="center"/>
      <protection hidden="1"/>
    </xf>
    <xf numFmtId="171" fontId="14" fillId="4" borderId="7" xfId="0" applyNumberFormat="1" applyFont="1" applyFill="1" applyBorder="1" applyAlignment="1" applyProtection="1">
      <alignment horizontal="right" vertical="center"/>
      <protection hidden="1"/>
    </xf>
    <xf numFmtId="166" fontId="14" fillId="4" borderId="1" xfId="0" applyNumberFormat="1" applyFont="1" applyFill="1" applyBorder="1" applyAlignment="1" applyProtection="1">
      <alignment horizontal="right" vertical="center"/>
      <protection hidden="1"/>
    </xf>
    <xf numFmtId="164" fontId="14" fillId="4" borderId="8" xfId="0" applyNumberFormat="1" applyFont="1" applyFill="1" applyBorder="1" applyAlignment="1" applyProtection="1">
      <alignment horizontal="right" vertical="center"/>
      <protection hidden="1"/>
    </xf>
    <xf numFmtId="0" fontId="14" fillId="4" borderId="9" xfId="0" applyFont="1" applyFill="1" applyBorder="1" applyAlignment="1" applyProtection="1">
      <alignment horizontal="center" vertical="center"/>
      <protection hidden="1"/>
    </xf>
    <xf numFmtId="14" fontId="14" fillId="4" borderId="10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ont="1" applyBorder="1" applyAlignment="1" applyProtection="1">
      <alignment horizontal="right"/>
      <protection locked="0"/>
    </xf>
    <xf numFmtId="49" fontId="12" fillId="5" borderId="1" xfId="3" applyNumberFormat="1" applyFont="1" applyFill="1" applyBorder="1" applyAlignment="1" applyProtection="1">
      <alignment horizontal="center" vertical="center"/>
      <protection hidden="1"/>
    </xf>
    <xf numFmtId="1" fontId="17" fillId="4" borderId="1" xfId="3" applyNumberFormat="1" applyFill="1" applyBorder="1" applyAlignment="1" applyProtection="1">
      <alignment horizontal="right" vertical="center"/>
      <protection hidden="1"/>
    </xf>
    <xf numFmtId="1" fontId="23" fillId="4" borderId="1" xfId="3" applyNumberFormat="1" applyFont="1" applyFill="1" applyBorder="1" applyAlignment="1" applyProtection="1">
      <alignment horizontal="right" vertical="center"/>
      <protection hidden="1"/>
    </xf>
    <xf numFmtId="10" fontId="26" fillId="4" borderId="1" xfId="0" applyNumberFormat="1" applyFont="1" applyFill="1" applyBorder="1" applyAlignment="1" applyProtection="1">
      <alignment horizontal="right" vertical="center"/>
      <protection hidden="1"/>
    </xf>
    <xf numFmtId="1" fontId="33" fillId="4" borderId="1" xfId="3" applyNumberFormat="1" applyFont="1" applyFill="1" applyBorder="1" applyAlignment="1" applyProtection="1">
      <alignment horizontal="right" vertical="center"/>
      <protection hidden="1"/>
    </xf>
    <xf numFmtId="10" fontId="31" fillId="4" borderId="1" xfId="0" applyNumberFormat="1" applyFont="1" applyFill="1" applyBorder="1" applyAlignment="1" applyProtection="1">
      <alignment horizontal="right" vertical="center"/>
      <protection hidden="1"/>
    </xf>
    <xf numFmtId="166" fontId="0" fillId="4" borderId="1" xfId="0" applyNumberFormat="1" applyFont="1" applyFill="1" applyBorder="1" applyAlignment="1" applyProtection="1">
      <alignment horizontal="right" vertical="center"/>
      <protection hidden="1"/>
    </xf>
    <xf numFmtId="164" fontId="0" fillId="4" borderId="1" xfId="0" applyNumberFormat="1" applyFill="1" applyBorder="1" applyAlignment="1" applyProtection="1">
      <alignment horizontal="right" vertical="center"/>
      <protection hidden="1"/>
    </xf>
    <xf numFmtId="166" fontId="0" fillId="4" borderId="1" xfId="0" applyNumberFormat="1" applyFont="1" applyFill="1" applyBorder="1" applyAlignment="1" applyProtection="1">
      <alignment vertical="center"/>
      <protection hidden="1"/>
    </xf>
    <xf numFmtId="164" fontId="0" fillId="4" borderId="8" xfId="0" applyNumberFormat="1" applyFill="1" applyBorder="1" applyAlignment="1" applyProtection="1">
      <alignment horizontal="right" vertical="center"/>
      <protection hidden="1"/>
    </xf>
    <xf numFmtId="1" fontId="17" fillId="4" borderId="33" xfId="3" applyNumberFormat="1" applyFill="1" applyBorder="1" applyAlignment="1" applyProtection="1">
      <alignment horizontal="right" vertical="center"/>
      <protection hidden="1"/>
    </xf>
    <xf numFmtId="1" fontId="23" fillId="4" borderId="33" xfId="3" applyNumberFormat="1" applyFont="1" applyFill="1" applyBorder="1" applyAlignment="1" applyProtection="1">
      <alignment horizontal="right" vertical="center"/>
      <protection hidden="1"/>
    </xf>
    <xf numFmtId="10" fontId="26" fillId="4" borderId="33" xfId="0" applyNumberFormat="1" applyFont="1" applyFill="1" applyBorder="1" applyAlignment="1" applyProtection="1">
      <alignment horizontal="right" vertical="center"/>
      <protection hidden="1"/>
    </xf>
    <xf numFmtId="1" fontId="33" fillId="4" borderId="33" xfId="3" applyNumberFormat="1" applyFont="1" applyFill="1" applyBorder="1" applyAlignment="1" applyProtection="1">
      <alignment horizontal="right" vertical="center"/>
      <protection hidden="1"/>
    </xf>
    <xf numFmtId="10" fontId="31" fillId="4" borderId="33" xfId="0" applyNumberFormat="1" applyFont="1" applyFill="1" applyBorder="1" applyAlignment="1" applyProtection="1">
      <alignment horizontal="right" vertical="center"/>
      <protection hidden="1"/>
    </xf>
    <xf numFmtId="171" fontId="0" fillId="4" borderId="33" xfId="0" applyNumberFormat="1" applyFill="1" applyBorder="1" applyAlignment="1" applyProtection="1">
      <alignment horizontal="right" vertical="center"/>
      <protection hidden="1"/>
    </xf>
    <xf numFmtId="166" fontId="0" fillId="4" borderId="33" xfId="0" applyNumberFormat="1" applyFont="1" applyFill="1" applyBorder="1" applyAlignment="1" applyProtection="1">
      <alignment horizontal="right" vertical="center"/>
      <protection hidden="1"/>
    </xf>
    <xf numFmtId="164" fontId="0" fillId="4" borderId="33" xfId="0" applyNumberFormat="1" applyFill="1" applyBorder="1" applyAlignment="1" applyProtection="1">
      <alignment horizontal="right" vertical="center"/>
      <protection hidden="1"/>
    </xf>
    <xf numFmtId="171" fontId="0" fillId="4" borderId="10" xfId="0" applyNumberFormat="1" applyFill="1" applyBorder="1" applyAlignment="1" applyProtection="1">
      <alignment horizontal="right" vertical="center"/>
      <protection hidden="1"/>
    </xf>
    <xf numFmtId="166" fontId="0" fillId="4" borderId="10" xfId="0" applyNumberFormat="1" applyFont="1" applyFill="1" applyBorder="1" applyAlignment="1" applyProtection="1">
      <alignment vertical="center"/>
      <protection hidden="1"/>
    </xf>
    <xf numFmtId="164" fontId="0" fillId="4" borderId="10" xfId="0" applyNumberFormat="1" applyFill="1" applyBorder="1" applyAlignment="1" applyProtection="1">
      <alignment horizontal="right" vertical="center"/>
      <protection hidden="1"/>
    </xf>
    <xf numFmtId="164" fontId="0" fillId="4" borderId="11" xfId="0" applyNumberFormat="1" applyFill="1" applyBorder="1" applyAlignment="1" applyProtection="1">
      <alignment horizontal="right" vertical="center"/>
      <protection hidden="1"/>
    </xf>
    <xf numFmtId="170" fontId="12" fillId="4" borderId="7" xfId="3" applyNumberFormat="1" applyFont="1" applyFill="1" applyBorder="1" applyAlignment="1" applyProtection="1">
      <alignment horizontal="right" vertical="center"/>
      <protection hidden="1"/>
    </xf>
    <xf numFmtId="170" fontId="12" fillId="4" borderId="1" xfId="3" applyNumberFormat="1" applyFont="1" applyFill="1" applyBorder="1" applyAlignment="1" applyProtection="1">
      <alignment horizontal="right" vertical="center"/>
      <protection hidden="1"/>
    </xf>
    <xf numFmtId="1" fontId="17" fillId="4" borderId="2" xfId="3" applyNumberFormat="1" applyFill="1" applyBorder="1" applyAlignment="1" applyProtection="1">
      <alignment vertical="center"/>
      <protection hidden="1"/>
    </xf>
    <xf numFmtId="1" fontId="23" fillId="4" borderId="7" xfId="3" applyNumberFormat="1" applyFont="1" applyFill="1" applyBorder="1" applyAlignment="1" applyProtection="1">
      <alignment vertical="center"/>
      <protection hidden="1"/>
    </xf>
    <xf numFmtId="10" fontId="26" fillId="4" borderId="8" xfId="0" applyNumberFormat="1" applyFont="1" applyFill="1" applyBorder="1" applyAlignment="1" applyProtection="1">
      <alignment vertical="center"/>
      <protection hidden="1"/>
    </xf>
    <xf numFmtId="1" fontId="33" fillId="4" borderId="7" xfId="3" applyNumberFormat="1" applyFont="1" applyFill="1" applyBorder="1" applyAlignment="1" applyProtection="1">
      <alignment vertical="center"/>
      <protection hidden="1"/>
    </xf>
    <xf numFmtId="10" fontId="31" fillId="4" borderId="8" xfId="0" applyNumberFormat="1" applyFont="1" applyFill="1" applyBorder="1" applyAlignment="1" applyProtection="1">
      <alignment vertical="center"/>
      <protection hidden="1"/>
    </xf>
    <xf numFmtId="171" fontId="0" fillId="4" borderId="7" xfId="0" applyNumberFormat="1" applyFill="1" applyBorder="1" applyAlignment="1" applyProtection="1">
      <alignment vertical="center"/>
      <protection hidden="1"/>
    </xf>
    <xf numFmtId="170" fontId="12" fillId="4" borderId="9" xfId="3" applyNumberFormat="1" applyFont="1" applyFill="1" applyBorder="1" applyAlignment="1" applyProtection="1">
      <alignment horizontal="right" vertical="center"/>
      <protection hidden="1"/>
    </xf>
    <xf numFmtId="170" fontId="12" fillId="4" borderId="10" xfId="3" applyNumberFormat="1" applyFont="1" applyFill="1" applyBorder="1" applyAlignment="1" applyProtection="1">
      <alignment horizontal="right" vertical="center"/>
      <protection hidden="1"/>
    </xf>
    <xf numFmtId="1" fontId="17" fillId="4" borderId="35" xfId="3" applyNumberFormat="1" applyFill="1" applyBorder="1" applyAlignment="1" applyProtection="1">
      <alignment vertical="center"/>
      <protection hidden="1"/>
    </xf>
    <xf numFmtId="1" fontId="23" fillId="4" borderId="9" xfId="3" applyNumberFormat="1" applyFont="1" applyFill="1" applyBorder="1" applyAlignment="1" applyProtection="1">
      <alignment vertical="center"/>
      <protection hidden="1"/>
    </xf>
    <xf numFmtId="10" fontId="26" fillId="4" borderId="11" xfId="0" applyNumberFormat="1" applyFont="1" applyFill="1" applyBorder="1" applyAlignment="1" applyProtection="1">
      <alignment vertical="center"/>
      <protection hidden="1"/>
    </xf>
    <xf numFmtId="1" fontId="33" fillId="4" borderId="9" xfId="3" applyNumberFormat="1" applyFont="1" applyFill="1" applyBorder="1" applyAlignment="1" applyProtection="1">
      <alignment vertical="center"/>
      <protection hidden="1"/>
    </xf>
    <xf numFmtId="10" fontId="31" fillId="4" borderId="11" xfId="0" applyNumberFormat="1" applyFont="1" applyFill="1" applyBorder="1" applyAlignment="1" applyProtection="1">
      <alignment vertical="center"/>
      <protection hidden="1"/>
    </xf>
    <xf numFmtId="171" fontId="0" fillId="4" borderId="9" xfId="0" applyNumberFormat="1" applyFill="1" applyBorder="1" applyAlignment="1" applyProtection="1">
      <alignment vertical="center"/>
      <protection hidden="1"/>
    </xf>
    <xf numFmtId="1" fontId="24" fillId="4" borderId="34" xfId="3" applyNumberFormat="1" applyFont="1" applyFill="1" applyBorder="1" applyAlignment="1" applyProtection="1">
      <alignment vertical="center"/>
      <protection hidden="1"/>
    </xf>
    <xf numFmtId="1" fontId="25" fillId="4" borderId="21" xfId="3" applyNumberFormat="1" applyFont="1" applyFill="1" applyBorder="1" applyAlignment="1" applyProtection="1">
      <alignment vertical="center"/>
      <protection hidden="1"/>
    </xf>
    <xf numFmtId="10" fontId="29" fillId="4" borderId="23" xfId="0" applyNumberFormat="1" applyFont="1" applyFill="1" applyBorder="1" applyAlignment="1" applyProtection="1">
      <alignment vertical="center"/>
      <protection hidden="1"/>
    </xf>
    <xf numFmtId="1" fontId="32" fillId="4" borderId="21" xfId="3" applyNumberFormat="1" applyFont="1" applyFill="1" applyBorder="1" applyAlignment="1" applyProtection="1">
      <alignment vertical="center"/>
      <protection hidden="1"/>
    </xf>
    <xf numFmtId="10" fontId="28" fillId="4" borderId="23" xfId="0" applyNumberFormat="1" applyFont="1" applyFill="1" applyBorder="1" applyAlignment="1" applyProtection="1">
      <alignment vertical="center"/>
      <protection hidden="1"/>
    </xf>
    <xf numFmtId="171" fontId="21" fillId="4" borderId="21" xfId="0" applyNumberFormat="1" applyFont="1" applyFill="1" applyBorder="1" applyAlignment="1" applyProtection="1">
      <alignment vertical="center"/>
      <protection hidden="1"/>
    </xf>
    <xf numFmtId="166" fontId="21" fillId="4" borderId="22" xfId="0" applyNumberFormat="1" applyFont="1" applyFill="1" applyBorder="1" applyAlignment="1" applyProtection="1">
      <alignment vertical="center"/>
      <protection hidden="1"/>
    </xf>
    <xf numFmtId="164" fontId="21" fillId="4" borderId="23" xfId="0" applyNumberFormat="1" applyFont="1" applyFill="1" applyBorder="1" applyAlignment="1" applyProtection="1">
      <alignment horizontal="right" vertical="center"/>
      <protection hidden="1"/>
    </xf>
    <xf numFmtId="1" fontId="24" fillId="4" borderId="22" xfId="3" applyNumberFormat="1" applyFont="1" applyFill="1" applyBorder="1" applyAlignment="1" applyProtection="1">
      <alignment horizontal="right" vertical="center"/>
      <protection hidden="1"/>
    </xf>
    <xf numFmtId="1" fontId="25" fillId="4" borderId="22" xfId="3" applyNumberFormat="1" applyFont="1" applyFill="1" applyBorder="1" applyAlignment="1" applyProtection="1">
      <alignment horizontal="right" vertical="center"/>
      <protection hidden="1"/>
    </xf>
    <xf numFmtId="10" fontId="29" fillId="4" borderId="22" xfId="0" applyNumberFormat="1" applyFont="1" applyFill="1" applyBorder="1" applyAlignment="1" applyProtection="1">
      <alignment horizontal="right" vertical="center"/>
      <protection hidden="1"/>
    </xf>
    <xf numFmtId="1" fontId="32" fillId="4" borderId="22" xfId="3" applyNumberFormat="1" applyFont="1" applyFill="1" applyBorder="1" applyAlignment="1" applyProtection="1">
      <alignment horizontal="right" vertical="center"/>
      <protection hidden="1"/>
    </xf>
    <xf numFmtId="10" fontId="28" fillId="4" borderId="22" xfId="0" applyNumberFormat="1" applyFont="1" applyFill="1" applyBorder="1" applyAlignment="1" applyProtection="1">
      <alignment horizontal="right" vertical="center"/>
      <protection hidden="1"/>
    </xf>
    <xf numFmtId="171" fontId="21" fillId="4" borderId="22" xfId="0" applyNumberFormat="1" applyFont="1" applyFill="1" applyBorder="1" applyAlignment="1" applyProtection="1">
      <alignment horizontal="right" vertical="center"/>
      <protection hidden="1"/>
    </xf>
    <xf numFmtId="166" fontId="21" fillId="4" borderId="22" xfId="0" applyNumberFormat="1" applyFont="1" applyFill="1" applyBorder="1" applyAlignment="1" applyProtection="1">
      <alignment horizontal="right" vertical="center"/>
      <protection hidden="1"/>
    </xf>
    <xf numFmtId="49" fontId="12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protection hidden="1"/>
    </xf>
    <xf numFmtId="14" fontId="12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7" xfId="3" applyNumberFormat="1" applyFont="1" applyFill="1" applyBorder="1" applyAlignment="1" applyProtection="1">
      <alignment horizontal="center" vertical="center" wrapText="1"/>
      <protection hidden="1"/>
    </xf>
    <xf numFmtId="166" fontId="12" fillId="3" borderId="1" xfId="0" applyNumberFormat="1" applyFont="1" applyFill="1" applyBorder="1" applyAlignment="1" applyProtection="1">
      <alignment horizontal="right" vertical="center" wrapText="1"/>
      <protection hidden="1"/>
    </xf>
    <xf numFmtId="49" fontId="11" fillId="4" borderId="36" xfId="3" applyNumberFormat="1" applyFont="1" applyFill="1" applyBorder="1" applyAlignment="1" applyProtection="1">
      <alignment horizontal="right" vertical="center"/>
      <protection hidden="1"/>
    </xf>
    <xf numFmtId="1" fontId="11" fillId="4" borderId="37" xfId="3" applyNumberFormat="1" applyFont="1" applyFill="1" applyBorder="1" applyAlignment="1" applyProtection="1">
      <alignment horizontal="right" vertical="center"/>
      <protection hidden="1"/>
    </xf>
    <xf numFmtId="1" fontId="29" fillId="4" borderId="37" xfId="3" applyNumberFormat="1" applyFont="1" applyFill="1" applyBorder="1" applyAlignment="1" applyProtection="1">
      <alignment horizontal="right" vertical="center"/>
      <protection hidden="1"/>
    </xf>
    <xf numFmtId="10" fontId="29" fillId="4" borderId="37" xfId="0" applyNumberFormat="1" applyFont="1" applyFill="1" applyBorder="1" applyAlignment="1" applyProtection="1">
      <alignment horizontal="right" vertical="center"/>
      <protection hidden="1"/>
    </xf>
    <xf numFmtId="1" fontId="28" fillId="4" borderId="37" xfId="3" applyNumberFormat="1" applyFont="1" applyFill="1" applyBorder="1" applyAlignment="1" applyProtection="1">
      <alignment horizontal="right" vertical="center"/>
      <protection hidden="1"/>
    </xf>
    <xf numFmtId="10" fontId="28" fillId="4" borderId="37" xfId="0" applyNumberFormat="1" applyFont="1" applyFill="1" applyBorder="1" applyAlignment="1" applyProtection="1">
      <alignment horizontal="right" vertical="center"/>
      <protection hidden="1"/>
    </xf>
    <xf numFmtId="0" fontId="21" fillId="0" borderId="37" xfId="0" applyFont="1" applyBorder="1" applyAlignment="1" applyProtection="1">
      <alignment horizontal="right"/>
      <protection hidden="1"/>
    </xf>
    <xf numFmtId="0" fontId="21" fillId="0" borderId="37" xfId="0" applyFont="1" applyBorder="1" applyAlignment="1" applyProtection="1">
      <alignment horizontal="right" vertical="center"/>
      <protection hidden="1"/>
    </xf>
    <xf numFmtId="1" fontId="14" fillId="4" borderId="35" xfId="0" applyNumberFormat="1" applyFont="1" applyFill="1" applyBorder="1" applyAlignment="1" applyProtection="1">
      <alignment horizontal="right" vertical="center"/>
      <protection hidden="1"/>
    </xf>
    <xf numFmtId="1" fontId="26" fillId="4" borderId="9" xfId="0" applyNumberFormat="1" applyFont="1" applyFill="1" applyBorder="1" applyAlignment="1" applyProtection="1">
      <alignment horizontal="right" vertical="center"/>
      <protection hidden="1"/>
    </xf>
    <xf numFmtId="10" fontId="26" fillId="4" borderId="11" xfId="0" applyNumberFormat="1" applyFont="1" applyFill="1" applyBorder="1" applyAlignment="1" applyProtection="1">
      <alignment horizontal="right" vertical="center"/>
      <protection hidden="1"/>
    </xf>
    <xf numFmtId="1" fontId="31" fillId="4" borderId="9" xfId="0" applyNumberFormat="1" applyFont="1" applyFill="1" applyBorder="1" applyAlignment="1" applyProtection="1">
      <alignment horizontal="right" vertical="center"/>
      <protection hidden="1"/>
    </xf>
    <xf numFmtId="10" fontId="31" fillId="4" borderId="11" xfId="0" applyNumberFormat="1" applyFont="1" applyFill="1" applyBorder="1" applyAlignment="1" applyProtection="1">
      <alignment horizontal="right" vertical="center"/>
      <protection hidden="1"/>
    </xf>
    <xf numFmtId="171" fontId="14" fillId="4" borderId="9" xfId="0" applyNumberFormat="1" applyFont="1" applyFill="1" applyBorder="1" applyAlignment="1" applyProtection="1">
      <alignment horizontal="right" vertical="center"/>
      <protection hidden="1"/>
    </xf>
    <xf numFmtId="166" fontId="14" fillId="4" borderId="10" xfId="0" applyNumberFormat="1" applyFont="1" applyFill="1" applyBorder="1" applyAlignment="1" applyProtection="1">
      <alignment horizontal="right" vertical="center"/>
      <protection hidden="1"/>
    </xf>
    <xf numFmtId="164" fontId="14" fillId="4" borderId="11" xfId="0" applyNumberFormat="1" applyFont="1" applyFill="1" applyBorder="1" applyAlignment="1" applyProtection="1">
      <alignment horizontal="right" vertical="center"/>
      <protection hidden="1"/>
    </xf>
    <xf numFmtId="166" fontId="14" fillId="4" borderId="17" xfId="0" applyNumberFormat="1" applyFont="1" applyFill="1" applyBorder="1" applyAlignment="1" applyProtection="1">
      <alignment horizontal="right" vertical="center"/>
      <protection hidden="1"/>
    </xf>
    <xf numFmtId="14" fontId="14" fillId="4" borderId="7" xfId="0" applyNumberFormat="1" applyFont="1" applyFill="1" applyBorder="1" applyAlignment="1" applyProtection="1">
      <alignment horizontal="center" vertical="center"/>
      <protection hidden="1"/>
    </xf>
    <xf numFmtId="14" fontId="14" fillId="4" borderId="9" xfId="0" applyNumberFormat="1" applyFont="1" applyFill="1" applyBorder="1" applyAlignment="1" applyProtection="1">
      <alignment horizontal="center" vertical="center"/>
      <protection hidden="1"/>
    </xf>
    <xf numFmtId="14" fontId="14" fillId="4" borderId="14" xfId="0" applyNumberFormat="1" applyFont="1" applyFill="1" applyBorder="1" applyAlignment="1" applyProtection="1">
      <alignment horizontal="center" vertical="center"/>
      <protection hidden="1"/>
    </xf>
    <xf numFmtId="166" fontId="14" fillId="4" borderId="38" xfId="0" applyNumberFormat="1" applyFont="1" applyFill="1" applyBorder="1" applyAlignment="1" applyProtection="1">
      <alignment horizontal="right" vertical="center"/>
      <protection hidden="1"/>
    </xf>
    <xf numFmtId="49" fontId="12" fillId="5" borderId="39" xfId="3" applyNumberFormat="1" applyFont="1" applyFill="1" applyBorder="1" applyAlignment="1" applyProtection="1">
      <alignment horizontal="center" vertical="center" wrapText="1"/>
      <protection hidden="1"/>
    </xf>
    <xf numFmtId="166" fontId="35" fillId="3" borderId="17" xfId="0" applyNumberFormat="1" applyFont="1" applyFill="1" applyBorder="1" applyAlignment="1" applyProtection="1">
      <alignment vertical="center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6" xfId="3" applyNumberFormat="1" applyFont="1" applyFill="1" applyBorder="1" applyAlignment="1" applyProtection="1">
      <alignment horizontal="center" vertical="center" wrapText="1"/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10" fontId="12" fillId="0" borderId="1" xfId="0" applyNumberFormat="1" applyFont="1" applyBorder="1" applyAlignment="1" applyProtection="1">
      <alignment vertical="center"/>
      <protection hidden="1"/>
    </xf>
    <xf numFmtId="2" fontId="0" fillId="0" borderId="1" xfId="0" applyNumberFormat="1" applyBorder="1" applyAlignment="1" applyProtection="1">
      <alignment horizontal="center" vertical="center"/>
      <protection hidden="1"/>
    </xf>
    <xf numFmtId="2" fontId="14" fillId="0" borderId="1" xfId="0" applyNumberFormat="1" applyFont="1" applyBorder="1" applyAlignment="1" applyProtection="1">
      <alignment horizontal="center" vertical="center"/>
      <protection hidden="1"/>
    </xf>
    <xf numFmtId="0" fontId="21" fillId="0" borderId="40" xfId="0" applyFont="1" applyBorder="1" applyAlignment="1" applyProtection="1">
      <alignment horizontal="right" vertical="center"/>
      <protection hidden="1"/>
    </xf>
    <xf numFmtId="171" fontId="21" fillId="4" borderId="21" xfId="0" applyNumberFormat="1" applyFont="1" applyFill="1" applyBorder="1" applyAlignment="1" applyProtection="1">
      <alignment horizontal="right" vertical="center"/>
      <protection hidden="1"/>
    </xf>
    <xf numFmtId="166" fontId="11" fillId="4" borderId="22" xfId="0" applyNumberFormat="1" applyFont="1" applyFill="1" applyBorder="1" applyAlignment="1" applyProtection="1">
      <alignment horizontal="right" vertical="center" wrapText="1"/>
      <protection hidden="1"/>
    </xf>
    <xf numFmtId="10" fontId="21" fillId="4" borderId="23" xfId="0" applyNumberFormat="1" applyFont="1" applyFill="1" applyBorder="1" applyAlignment="1" applyProtection="1">
      <alignment horizontal="right" vertical="center"/>
      <protection hidden="1"/>
    </xf>
    <xf numFmtId="166" fontId="11" fillId="4" borderId="22" xfId="0" applyNumberFormat="1" applyFont="1" applyFill="1" applyBorder="1" applyAlignment="1" applyProtection="1">
      <alignment vertical="center" wrapText="1"/>
      <protection hidden="1"/>
    </xf>
    <xf numFmtId="1" fontId="36" fillId="4" borderId="7" xfId="3" applyNumberFormat="1" applyFont="1" applyFill="1" applyBorder="1" applyAlignment="1" applyProtection="1">
      <alignment horizontal="center" vertical="center"/>
      <protection hidden="1"/>
    </xf>
    <xf numFmtId="10" fontId="26" fillId="4" borderId="8" xfId="0" applyNumberFormat="1" applyFont="1" applyFill="1" applyBorder="1" applyAlignment="1" applyProtection="1">
      <alignment horizontal="center" vertical="center"/>
      <protection hidden="1"/>
    </xf>
    <xf numFmtId="1" fontId="24" fillId="4" borderId="41" xfId="3" applyNumberFormat="1" applyFont="1" applyFill="1" applyBorder="1" applyAlignment="1" applyProtection="1">
      <alignment vertical="center"/>
      <protection hidden="1"/>
    </xf>
    <xf numFmtId="1" fontId="17" fillId="4" borderId="7" xfId="3" applyNumberFormat="1" applyFill="1" applyBorder="1" applyAlignment="1" applyProtection="1">
      <alignment horizontal="center" vertical="center"/>
      <protection hidden="1"/>
    </xf>
    <xf numFmtId="164" fontId="21" fillId="4" borderId="23" xfId="0" applyNumberFormat="1" applyFont="1" applyFill="1" applyBorder="1" applyAlignment="1" applyProtection="1">
      <alignment vertical="center"/>
      <protection hidden="1"/>
    </xf>
    <xf numFmtId="10" fontId="38" fillId="4" borderId="8" xfId="0" applyNumberFormat="1" applyFont="1" applyFill="1" applyBorder="1" applyAlignment="1" applyProtection="1">
      <alignment horizontal="center" vertical="center"/>
      <protection hidden="1"/>
    </xf>
    <xf numFmtId="1" fontId="37" fillId="4" borderId="21" xfId="3" applyNumberFormat="1" applyFont="1" applyFill="1" applyBorder="1" applyAlignment="1" applyProtection="1">
      <alignment vertical="center"/>
      <protection hidden="1"/>
    </xf>
    <xf numFmtId="1" fontId="23" fillId="4" borderId="7" xfId="3" applyNumberFormat="1" applyFont="1" applyFill="1" applyBorder="1" applyAlignment="1" applyProtection="1">
      <alignment horizontal="center" vertical="center"/>
      <protection hidden="1"/>
    </xf>
    <xf numFmtId="1" fontId="17" fillId="4" borderId="9" xfId="3" applyNumberFormat="1" applyFill="1" applyBorder="1" applyAlignment="1" applyProtection="1">
      <alignment horizontal="center" vertical="center"/>
      <protection hidden="1"/>
    </xf>
    <xf numFmtId="171" fontId="14" fillId="4" borderId="7" xfId="0" applyNumberFormat="1" applyFont="1" applyFill="1" applyBorder="1" applyAlignment="1" applyProtection="1">
      <alignment horizontal="center" vertical="center"/>
      <protection hidden="1"/>
    </xf>
    <xf numFmtId="10" fontId="39" fillId="4" borderId="23" xfId="0" applyNumberFormat="1" applyFont="1" applyFill="1" applyBorder="1" applyAlignment="1" applyProtection="1">
      <alignment vertical="center"/>
      <protection hidden="1"/>
    </xf>
    <xf numFmtId="49" fontId="12" fillId="5" borderId="13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5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6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2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3" xfId="3" applyNumberFormat="1" applyFont="1" applyFill="1" applyBorder="1" applyAlignment="1" applyProtection="1">
      <alignment horizontal="center" vertical="center" wrapText="1"/>
      <protection hidden="1"/>
    </xf>
    <xf numFmtId="166" fontId="14" fillId="0" borderId="0" xfId="0" applyNumberFormat="1" applyFont="1" applyAlignment="1" applyProtection="1">
      <alignment vertical="center"/>
      <protection locked="0"/>
    </xf>
    <xf numFmtId="14" fontId="12" fillId="3" borderId="14" xfId="0" applyNumberFormat="1" applyFont="1" applyFill="1" applyBorder="1" applyAlignment="1" applyProtection="1">
      <alignment horizontal="center" vertical="center"/>
      <protection hidden="1"/>
    </xf>
    <xf numFmtId="1" fontId="12" fillId="4" borderId="1" xfId="0" applyNumberFormat="1" applyFont="1" applyFill="1" applyBorder="1" applyAlignment="1" applyProtection="1">
      <alignment horizontal="center" vertical="center" wrapText="1"/>
      <protection hidden="1"/>
    </xf>
    <xf numFmtId="49" fontId="12" fillId="5" borderId="42" xfId="3" applyNumberFormat="1" applyFont="1" applyFill="1" applyBorder="1" applyAlignment="1" applyProtection="1">
      <alignment horizontal="center" vertical="center" wrapText="1"/>
      <protection hidden="1"/>
    </xf>
    <xf numFmtId="1" fontId="17" fillId="4" borderId="5" xfId="3" applyNumberFormat="1" applyFill="1" applyBorder="1" applyAlignment="1" applyProtection="1">
      <alignment horizontal="center"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49" fontId="0" fillId="4" borderId="12" xfId="0" applyNumberFormat="1" applyFont="1" applyFill="1" applyBorder="1" applyAlignment="1" applyProtection="1">
      <alignment horizontal="center" vertical="center"/>
      <protection hidden="1"/>
    </xf>
    <xf numFmtId="1" fontId="17" fillId="4" borderId="43" xfId="3" applyNumberFormat="1" applyFont="1" applyFill="1" applyBorder="1" applyAlignment="1" applyProtection="1">
      <alignment horizontal="center" vertical="center"/>
      <protection hidden="1"/>
    </xf>
    <xf numFmtId="49" fontId="0" fillId="4" borderId="8" xfId="0" applyNumberFormat="1" applyFont="1" applyFill="1" applyBorder="1" applyAlignment="1" applyProtection="1">
      <alignment horizontal="center" vertical="center"/>
      <protection hidden="1"/>
    </xf>
    <xf numFmtId="49" fontId="0" fillId="4" borderId="11" xfId="0" applyNumberFormat="1" applyFont="1" applyFill="1" applyBorder="1" applyAlignment="1" applyProtection="1">
      <alignment horizontal="center" vertical="center"/>
      <protection hidden="1"/>
    </xf>
    <xf numFmtId="0" fontId="28" fillId="0" borderId="27" xfId="0" applyFont="1" applyBorder="1" applyAlignment="1" applyProtection="1">
      <alignment horizontal="center" vertical="center"/>
      <protection hidden="1"/>
    </xf>
    <xf numFmtId="49" fontId="12" fillId="5" borderId="2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26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3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" xfId="3" applyNumberFormat="1" applyFont="1" applyFill="1" applyBorder="1" applyAlignment="1" applyProtection="1">
      <alignment horizontal="center" vertical="center" wrapText="1"/>
      <protection hidden="1"/>
    </xf>
    <xf numFmtId="166" fontId="12" fillId="4" borderId="1" xfId="0" applyNumberFormat="1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/>
      <protection hidden="1"/>
    </xf>
    <xf numFmtId="0" fontId="14" fillId="2" borderId="1" xfId="0" applyFont="1" applyFill="1" applyBorder="1" applyAlignment="1" applyProtection="1">
      <alignment horizontal="center" vertical="center"/>
      <protection hidden="1"/>
    </xf>
    <xf numFmtId="49" fontId="12" fillId="5" borderId="24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25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9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8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20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5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4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6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7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5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2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3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14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7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6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28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31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29" xfId="3" applyNumberFormat="1" applyFont="1" applyFill="1" applyBorder="1" applyAlignment="1" applyProtection="1">
      <alignment horizontal="center" vertical="center" wrapText="1"/>
      <protection hidden="1"/>
    </xf>
    <xf numFmtId="49" fontId="12" fillId="5" borderId="30" xfId="3" applyNumberFormat="1" applyFont="1" applyFill="1" applyBorder="1" applyAlignment="1" applyProtection="1">
      <alignment horizontal="center" vertical="center" wrapText="1"/>
      <protection hidden="1"/>
    </xf>
    <xf numFmtId="0" fontId="28" fillId="0" borderId="0" xfId="0" applyFont="1" applyAlignment="1" applyProtection="1">
      <alignment horizontal="center" vertical="center"/>
      <protection hidden="1"/>
    </xf>
    <xf numFmtId="49" fontId="24" fillId="4" borderId="21" xfId="3" applyNumberFormat="1" applyFont="1" applyFill="1" applyBorder="1" applyAlignment="1" applyProtection="1">
      <alignment horizontal="center" vertical="center"/>
      <protection hidden="1"/>
    </xf>
    <xf numFmtId="49" fontId="24" fillId="4" borderId="22" xfId="3" applyNumberFormat="1" applyFont="1" applyFill="1" applyBorder="1" applyAlignment="1" applyProtection="1">
      <alignment horizontal="center" vertical="center"/>
      <protection hidden="1"/>
    </xf>
    <xf numFmtId="14" fontId="17" fillId="4" borderId="32" xfId="3" applyNumberFormat="1" applyFill="1" applyBorder="1" applyAlignment="1" applyProtection="1">
      <alignment horizontal="center" vertical="center"/>
      <protection hidden="1"/>
    </xf>
    <xf numFmtId="14" fontId="17" fillId="4" borderId="33" xfId="3" applyNumberFormat="1" applyFill="1" applyBorder="1" applyAlignment="1" applyProtection="1">
      <alignment horizontal="center" vertical="center"/>
      <protection hidden="1"/>
    </xf>
    <xf numFmtId="14" fontId="17" fillId="4" borderId="7" xfId="3" applyNumberFormat="1" applyFill="1" applyBorder="1" applyAlignment="1" applyProtection="1">
      <alignment horizontal="center" vertical="center"/>
      <protection hidden="1"/>
    </xf>
    <xf numFmtId="14" fontId="17" fillId="4" borderId="1" xfId="3" applyNumberFormat="1" applyFill="1" applyBorder="1" applyAlignment="1" applyProtection="1">
      <alignment horizontal="center" vertical="center"/>
      <protection hidden="1"/>
    </xf>
    <xf numFmtId="14" fontId="24" fillId="4" borderId="21" xfId="3" applyNumberFormat="1" applyFont="1" applyFill="1" applyBorder="1" applyAlignment="1" applyProtection="1">
      <alignment horizontal="right" vertical="center"/>
      <protection hidden="1"/>
    </xf>
    <xf numFmtId="14" fontId="24" fillId="4" borderId="22" xfId="3" applyNumberFormat="1" applyFont="1" applyFill="1" applyBorder="1" applyAlignment="1" applyProtection="1">
      <alignment horizontal="right" vertical="center"/>
      <protection hidden="1"/>
    </xf>
  </cellXfs>
  <cellStyles count="580">
    <cellStyle name="Гиперссылка" xfId="2" builtinId="8"/>
    <cellStyle name="Гиперссылка 2" xfId="12" xr:uid="{3BDE0ECE-6E9E-4B2D-B1F9-CD5D1318EF1E}"/>
    <cellStyle name="Обычный" xfId="0" builtinId="0"/>
    <cellStyle name="Обычный 2" xfId="1" xr:uid="{D5E80DCE-9672-4EC6-BDAA-17FBEDA9B4F0}"/>
    <cellStyle name="Обычный 2 2" xfId="37" xr:uid="{D44C73C6-69F5-48E1-826E-96B6CD0DB45A}"/>
    <cellStyle name="Обычный 2 2 10" xfId="195" xr:uid="{53626E3D-CAC3-47A5-9ECC-E17155F00252}"/>
    <cellStyle name="Обычный 2 2 10 2" xfId="315" xr:uid="{7B1C38D6-1BFC-48DE-8DC4-4EA74CEAC466}"/>
    <cellStyle name="Обычный 2 2 10 2 2" xfId="556" xr:uid="{D51F136D-5CED-48A9-8B96-1F8B95A62433}"/>
    <cellStyle name="Обычный 2 2 10 3" xfId="436" xr:uid="{9E233B1E-0F1C-4F8D-A34D-86AA8F551C28}"/>
    <cellStyle name="Обычный 2 2 11" xfId="219" xr:uid="{C14F9331-9674-47A8-AC5D-83438CEDA903}"/>
    <cellStyle name="Обычный 2 2 11 2" xfId="460" xr:uid="{F0797804-F15B-4FAB-9869-95F032F7D0F6}"/>
    <cellStyle name="Обычный 2 2 12" xfId="340" xr:uid="{C7BE855F-1D48-445E-AC4C-5F4750D70413}"/>
    <cellStyle name="Обычный 2 2 2" xfId="68" xr:uid="{2F59F2E5-3798-4EED-AFCE-B47EC697C2B0}"/>
    <cellStyle name="Обычный 2 2 2 10" xfId="342" xr:uid="{5EF168EB-1C95-4750-AF14-D3352B86AED6}"/>
    <cellStyle name="Обычный 2 2 2 2" xfId="104" xr:uid="{BC9785EF-1C6E-4B0E-B62B-A9A0994903D7}"/>
    <cellStyle name="Обычный 2 2 2 2 2" xfId="130" xr:uid="{3C54DB50-688B-436A-A93B-5909F6233696}"/>
    <cellStyle name="Обычный 2 2 2 2 2 2" xfId="251" xr:uid="{A4F5B0C9-13E2-418B-B283-3FAD37BBA9DE}"/>
    <cellStyle name="Обычный 2 2 2 2 2 2 2" xfId="492" xr:uid="{5CA96568-9B8F-48F5-A873-33256EEA8CA6}"/>
    <cellStyle name="Обычный 2 2 2 2 2 3" xfId="372" xr:uid="{D9CFED3F-887C-4D5A-AD25-145CA4BFE59C}"/>
    <cellStyle name="Обычный 2 2 2 2 3" xfId="154" xr:uid="{CE041152-016D-4149-B8AB-D16B1829B181}"/>
    <cellStyle name="Обычный 2 2 2 2 3 2" xfId="275" xr:uid="{05C13899-8E57-498A-AD7F-0151B81B2463}"/>
    <cellStyle name="Обычный 2 2 2 2 3 2 2" xfId="516" xr:uid="{E16DAD81-2EC2-463B-B204-4484E5DAF7C6}"/>
    <cellStyle name="Обычный 2 2 2 2 3 3" xfId="396" xr:uid="{0AEBF371-F049-490B-B196-7AF7C72C6B3A}"/>
    <cellStyle name="Обычный 2 2 2 2 4" xfId="178" xr:uid="{7CFED467-1E3A-44FB-93AF-FE12B3ED8A35}"/>
    <cellStyle name="Обычный 2 2 2 2 4 2" xfId="299" xr:uid="{47D18421-08EC-4E74-B7F5-2AF1987F892B}"/>
    <cellStyle name="Обычный 2 2 2 2 4 2 2" xfId="540" xr:uid="{5653539B-4716-4542-A1AB-64CA6D877C40}"/>
    <cellStyle name="Обычный 2 2 2 2 4 3" xfId="420" xr:uid="{3204C15A-58FB-4A4F-87D2-4F2A40AA07AB}"/>
    <cellStyle name="Обычный 2 2 2 2 5" xfId="203" xr:uid="{4E453F5A-BF13-40F8-80F2-6878DDD35BB2}"/>
    <cellStyle name="Обычный 2 2 2 2 5 2" xfId="323" xr:uid="{158FF68F-78FB-41DA-8932-B4F3ABC73FCB}"/>
    <cellStyle name="Обычный 2 2 2 2 5 2 2" xfId="564" xr:uid="{E651D21D-3559-4740-BE50-BCA42B7DB93C}"/>
    <cellStyle name="Обычный 2 2 2 2 5 3" xfId="444" xr:uid="{8366AC8F-D106-4CCA-8BDF-3539418FB1B6}"/>
    <cellStyle name="Обычный 2 2 2 2 6" xfId="227" xr:uid="{F116CD28-0EC2-437D-A17B-A5CD9128AC58}"/>
    <cellStyle name="Обычный 2 2 2 2 6 2" xfId="468" xr:uid="{A45C9D6A-F15E-4EDD-A2F6-C5A73D294C99}"/>
    <cellStyle name="Обычный 2 2 2 2 7" xfId="348" xr:uid="{6F25D1CE-E1B2-4154-ABD4-1ECEA5CBC127}"/>
    <cellStyle name="Обычный 2 2 2 3" xfId="110" xr:uid="{CD258821-81BF-4E60-A0C1-88D08E9AD762}"/>
    <cellStyle name="Обычный 2 2 2 3 2" xfId="136" xr:uid="{B2AEC60F-863E-406C-9795-6553E82808BE}"/>
    <cellStyle name="Обычный 2 2 2 3 2 2" xfId="257" xr:uid="{2BE89130-E5CC-4C2F-B35E-610B983320CE}"/>
    <cellStyle name="Обычный 2 2 2 3 2 2 2" xfId="498" xr:uid="{653D6CF2-3084-472B-9320-89008D416A2F}"/>
    <cellStyle name="Обычный 2 2 2 3 2 3" xfId="378" xr:uid="{DD7CD2D9-9B4E-491E-8CD4-AE599A4EDF83}"/>
    <cellStyle name="Обычный 2 2 2 3 3" xfId="160" xr:uid="{4AB3F1C0-D857-4F9E-91E2-46875AA331C0}"/>
    <cellStyle name="Обычный 2 2 2 3 3 2" xfId="281" xr:uid="{56FAFB45-5B9F-4CF5-AB1C-150D8977999E}"/>
    <cellStyle name="Обычный 2 2 2 3 3 2 2" xfId="522" xr:uid="{24B63D05-7681-44F7-BF24-E72DDE3BBDF8}"/>
    <cellStyle name="Обычный 2 2 2 3 3 3" xfId="402" xr:uid="{F74FD8C8-45E8-462D-925B-6338FE23CB39}"/>
    <cellStyle name="Обычный 2 2 2 3 4" xfId="184" xr:uid="{EB43D642-1F18-465F-A4C5-C6919ABA1487}"/>
    <cellStyle name="Обычный 2 2 2 3 4 2" xfId="305" xr:uid="{FC3DABD8-C75D-424C-98C0-4EA0EC4F49F2}"/>
    <cellStyle name="Обычный 2 2 2 3 4 2 2" xfId="546" xr:uid="{302E4A2E-21FA-40B3-BE66-FF58B5C385B9}"/>
    <cellStyle name="Обычный 2 2 2 3 4 3" xfId="426" xr:uid="{93E0DFD5-4C48-4F06-841D-175AF2A28C6B}"/>
    <cellStyle name="Обычный 2 2 2 3 5" xfId="209" xr:uid="{908F1CA0-22C3-4B8E-980B-5B4EFF49CAC4}"/>
    <cellStyle name="Обычный 2 2 2 3 5 2" xfId="329" xr:uid="{CE98EB98-49EB-4B5A-A0B7-28559B398697}"/>
    <cellStyle name="Обычный 2 2 2 3 5 2 2" xfId="570" xr:uid="{B8588901-DA28-4585-BAA3-36FF4077061A}"/>
    <cellStyle name="Обычный 2 2 2 3 5 3" xfId="450" xr:uid="{7BB1055A-A0CD-46F9-AB38-08794E1399A4}"/>
    <cellStyle name="Обычный 2 2 2 3 6" xfId="233" xr:uid="{7D1F12D1-CD64-44DF-9F45-85F450C1A845}"/>
    <cellStyle name="Обычный 2 2 2 3 6 2" xfId="474" xr:uid="{3A919803-39D4-499B-BE35-92D665E30195}"/>
    <cellStyle name="Обычный 2 2 2 3 7" xfId="354" xr:uid="{4565997C-E5E2-4AEE-9B1D-EEC6CD7239D5}"/>
    <cellStyle name="Обычный 2 2 2 4" xfId="117" xr:uid="{016B77B2-504C-4116-B320-04DDB2B9C100}"/>
    <cellStyle name="Обычный 2 2 2 4 2" xfId="142" xr:uid="{1DE2E646-6403-4728-8B8E-244A034EE7A5}"/>
    <cellStyle name="Обычный 2 2 2 4 2 2" xfId="263" xr:uid="{C2DDCEA8-5945-42F1-BEFA-10BC21D04302}"/>
    <cellStyle name="Обычный 2 2 2 4 2 2 2" xfId="504" xr:uid="{6F74C704-1AA1-4E2D-BA77-0E9EA47473A6}"/>
    <cellStyle name="Обычный 2 2 2 4 2 3" xfId="384" xr:uid="{077642E0-C4FB-4767-9AA5-6541D2A6016F}"/>
    <cellStyle name="Обычный 2 2 2 4 3" xfId="166" xr:uid="{DD8C7AD0-3109-4546-9DE9-DF8769CF88A5}"/>
    <cellStyle name="Обычный 2 2 2 4 3 2" xfId="287" xr:uid="{692CA490-6B06-487B-A309-943561E4E816}"/>
    <cellStyle name="Обычный 2 2 2 4 3 2 2" xfId="528" xr:uid="{43D962CA-DCE4-4799-AAB9-49B880CC6156}"/>
    <cellStyle name="Обычный 2 2 2 4 3 3" xfId="408" xr:uid="{ABA2D33B-E9E4-4F8B-9013-2A8A4EE2A49D}"/>
    <cellStyle name="Обычный 2 2 2 4 4" xfId="190" xr:uid="{05D90D81-CA79-4CD1-8BE9-131F0471AD3B}"/>
    <cellStyle name="Обычный 2 2 2 4 4 2" xfId="311" xr:uid="{B439E513-D1DE-4C8A-AE2C-45D68508AE43}"/>
    <cellStyle name="Обычный 2 2 2 4 4 2 2" xfId="552" xr:uid="{83827868-0A64-480E-9E1E-DF7502C632A4}"/>
    <cellStyle name="Обычный 2 2 2 4 4 3" xfId="432" xr:uid="{5BE958EB-7E45-4187-9D2B-D54C6F48F935}"/>
    <cellStyle name="Обычный 2 2 2 4 5" xfId="215" xr:uid="{9BC5DAB4-3474-4EF7-A21E-97051CF236DA}"/>
    <cellStyle name="Обычный 2 2 2 4 5 2" xfId="335" xr:uid="{46465299-7407-486C-8E12-E6F2E82ABC84}"/>
    <cellStyle name="Обычный 2 2 2 4 5 2 2" xfId="576" xr:uid="{947103D5-54CC-43BB-8C9C-42C3F387BEF2}"/>
    <cellStyle name="Обычный 2 2 2 4 5 3" xfId="456" xr:uid="{3D188605-71D7-4B23-804C-7CCA4DC35E8C}"/>
    <cellStyle name="Обычный 2 2 2 4 6" xfId="239" xr:uid="{344490A0-1C41-4E06-B7E1-F54ADA3ED187}"/>
    <cellStyle name="Обычный 2 2 2 4 6 2" xfId="480" xr:uid="{D5A41E59-77E3-4C00-B718-A1AD724B933B}"/>
    <cellStyle name="Обычный 2 2 2 4 7" xfId="360" xr:uid="{88C09F9E-F45F-4FFF-9356-717335A53351}"/>
    <cellStyle name="Обычный 2 2 2 5" xfId="123" xr:uid="{E11D9E5C-10D1-49FC-A791-CEB5914ED899}"/>
    <cellStyle name="Обычный 2 2 2 5 2" xfId="245" xr:uid="{E00AA719-CF1E-4DDA-8411-2B1FDE443A40}"/>
    <cellStyle name="Обычный 2 2 2 5 2 2" xfId="486" xr:uid="{AC4F4580-D70C-4D49-A698-7DD4E1385EBF}"/>
    <cellStyle name="Обычный 2 2 2 5 3" xfId="366" xr:uid="{80BF6BFD-8B4F-43A9-B52D-387432D9DB15}"/>
    <cellStyle name="Обычный 2 2 2 6" xfId="148" xr:uid="{24ADA495-D23C-4B66-AD07-CBF52CD934F3}"/>
    <cellStyle name="Обычный 2 2 2 6 2" xfId="269" xr:uid="{EF4EF908-96ED-42E9-A007-82BDA89D4E6A}"/>
    <cellStyle name="Обычный 2 2 2 6 2 2" xfId="510" xr:uid="{598FB180-0BFD-446A-A3D8-B806E1E27A5E}"/>
    <cellStyle name="Обычный 2 2 2 6 3" xfId="390" xr:uid="{84E7D8E1-292E-4C7C-8C1F-56A1D4C6E7D5}"/>
    <cellStyle name="Обычный 2 2 2 7" xfId="172" xr:uid="{DE04CC1C-5E2F-4034-874A-0CA986B1CF89}"/>
    <cellStyle name="Обычный 2 2 2 7 2" xfId="293" xr:uid="{9DF9CEEA-0A40-4A12-827F-01D0D3C1A2B3}"/>
    <cellStyle name="Обычный 2 2 2 7 2 2" xfId="534" xr:uid="{F674A1FB-51E3-483B-BFAD-9DD18CBDC018}"/>
    <cellStyle name="Обычный 2 2 2 7 3" xfId="414" xr:uid="{D147297A-3689-4338-8F97-ED916F3FACC6}"/>
    <cellStyle name="Обычный 2 2 2 8" xfId="197" xr:uid="{5D06982F-B8E6-4954-9741-E3ADFCA23D96}"/>
    <cellStyle name="Обычный 2 2 2 8 2" xfId="317" xr:uid="{340AE305-AA1A-4BC8-BEBD-67983DB3EB3E}"/>
    <cellStyle name="Обычный 2 2 2 8 2 2" xfId="558" xr:uid="{26473837-A1A2-4E54-AFC5-A396C733FBC3}"/>
    <cellStyle name="Обычный 2 2 2 8 3" xfId="438" xr:uid="{D580BE92-12B0-4598-B094-648AFAB6B478}"/>
    <cellStyle name="Обычный 2 2 2 9" xfId="221" xr:uid="{4A059DBE-B816-4461-84BB-758AB47E0216}"/>
    <cellStyle name="Обычный 2 2 2 9 2" xfId="462" xr:uid="{7915F547-6578-48D4-B830-1D6BD5DC4A7C}"/>
    <cellStyle name="Обычный 2 2 3" xfId="99" xr:uid="{68C9A37C-2AF5-46EF-AE8B-4EEBBEDDAC55}"/>
    <cellStyle name="Обычный 2 2 3 10" xfId="344" xr:uid="{C1CC1BDE-7619-4A57-9993-722B8848C7FC}"/>
    <cellStyle name="Обычный 2 2 3 2" xfId="106" xr:uid="{34083C15-8EB8-4329-95CC-88B518D82918}"/>
    <cellStyle name="Обычный 2 2 3 2 2" xfId="132" xr:uid="{CE00F70E-DA48-4EF8-A6F1-850E184090CC}"/>
    <cellStyle name="Обычный 2 2 3 2 2 2" xfId="253" xr:uid="{D377A197-B237-43DB-B734-C5B3D05FA20D}"/>
    <cellStyle name="Обычный 2 2 3 2 2 2 2" xfId="494" xr:uid="{CD519EF5-AEE6-4AB0-A367-8735B8C5771D}"/>
    <cellStyle name="Обычный 2 2 3 2 2 3" xfId="374" xr:uid="{19435E0C-9624-4CDB-88DD-699874D08D51}"/>
    <cellStyle name="Обычный 2 2 3 2 3" xfId="156" xr:uid="{56595648-937C-42A7-BE61-8267FAB3C2F0}"/>
    <cellStyle name="Обычный 2 2 3 2 3 2" xfId="277" xr:uid="{C97FC4E0-60CC-4C77-945C-5C484C306F97}"/>
    <cellStyle name="Обычный 2 2 3 2 3 2 2" xfId="518" xr:uid="{2345DCFA-0454-4039-B172-74525ACE7C62}"/>
    <cellStyle name="Обычный 2 2 3 2 3 3" xfId="398" xr:uid="{500889D7-B988-4494-BFEA-1D52DBD8EB1E}"/>
    <cellStyle name="Обычный 2 2 3 2 4" xfId="180" xr:uid="{1D230CE8-D9A8-4CAD-A532-F78BFE536889}"/>
    <cellStyle name="Обычный 2 2 3 2 4 2" xfId="301" xr:uid="{99869CC9-4292-4DFF-957E-E95F5EFD15C4}"/>
    <cellStyle name="Обычный 2 2 3 2 4 2 2" xfId="542" xr:uid="{4586EA47-17BE-4056-94FD-9C9AAEBD60CE}"/>
    <cellStyle name="Обычный 2 2 3 2 4 3" xfId="422" xr:uid="{C21FD28E-59CA-4A8C-803B-A24CE4E02FD1}"/>
    <cellStyle name="Обычный 2 2 3 2 5" xfId="205" xr:uid="{F7AF9EBB-59FA-4152-8740-3EB0BA9C2F41}"/>
    <cellStyle name="Обычный 2 2 3 2 5 2" xfId="325" xr:uid="{E7FAE53F-48D8-4141-9AFD-835EF40DE481}"/>
    <cellStyle name="Обычный 2 2 3 2 5 2 2" xfId="566" xr:uid="{D67FA70A-761C-4E3B-A819-6EF18D6D794A}"/>
    <cellStyle name="Обычный 2 2 3 2 5 3" xfId="446" xr:uid="{ADDF5E8D-8F51-432C-88F5-32C37B1B4CCB}"/>
    <cellStyle name="Обычный 2 2 3 2 6" xfId="229" xr:uid="{DD24380C-875B-4608-B62F-22079D79C53F}"/>
    <cellStyle name="Обычный 2 2 3 2 6 2" xfId="470" xr:uid="{134CA1A4-F9DA-43C5-A14B-73C255EAA06E}"/>
    <cellStyle name="Обычный 2 2 3 2 7" xfId="350" xr:uid="{7116F054-E1E6-4B68-9D54-D8B58FAC200D}"/>
    <cellStyle name="Обычный 2 2 3 3" xfId="112" xr:uid="{99414416-502F-44C5-93C0-F4FE2BC02407}"/>
    <cellStyle name="Обычный 2 2 3 3 2" xfId="138" xr:uid="{09D2CBD7-651F-4FCD-97AC-28D48994AC23}"/>
    <cellStyle name="Обычный 2 2 3 3 2 2" xfId="259" xr:uid="{D220A08C-E52C-4EAB-A25D-185BC086A1E7}"/>
    <cellStyle name="Обычный 2 2 3 3 2 2 2" xfId="500" xr:uid="{7C18EA67-AF0A-40F3-98AE-EBE011B4F1D9}"/>
    <cellStyle name="Обычный 2 2 3 3 2 3" xfId="380" xr:uid="{57D4A137-BDF7-4E7E-BA62-8C8D512E4D7E}"/>
    <cellStyle name="Обычный 2 2 3 3 3" xfId="162" xr:uid="{1C8A0DAA-A355-44E3-899F-40C902CED59A}"/>
    <cellStyle name="Обычный 2 2 3 3 3 2" xfId="283" xr:uid="{D5BC3445-F2C7-475D-A659-22F53E55E7C8}"/>
    <cellStyle name="Обычный 2 2 3 3 3 2 2" xfId="524" xr:uid="{E4A75B2B-83B4-4D21-A4FF-F816A81258C7}"/>
    <cellStyle name="Обычный 2 2 3 3 3 3" xfId="404" xr:uid="{C9C0EE92-F234-4D25-A308-E0F7B2545D10}"/>
    <cellStyle name="Обычный 2 2 3 3 4" xfId="186" xr:uid="{B9344FA9-49D4-4DAA-851A-86A3045D456C}"/>
    <cellStyle name="Обычный 2 2 3 3 4 2" xfId="307" xr:uid="{2C7C58A8-24FD-45E4-A6BA-4429C5B47FA1}"/>
    <cellStyle name="Обычный 2 2 3 3 4 2 2" xfId="548" xr:uid="{6ED94338-9740-4724-915B-D55A3802E682}"/>
    <cellStyle name="Обычный 2 2 3 3 4 3" xfId="428" xr:uid="{D7EC4BD7-89EF-49D3-A3B3-B3E0A74C9E1F}"/>
    <cellStyle name="Обычный 2 2 3 3 5" xfId="211" xr:uid="{C352C6CC-05BD-425B-932F-AAA1A9DDA647}"/>
    <cellStyle name="Обычный 2 2 3 3 5 2" xfId="331" xr:uid="{B9934422-D642-49D1-AE4F-9BAF7D6E6468}"/>
    <cellStyle name="Обычный 2 2 3 3 5 2 2" xfId="572" xr:uid="{171CA613-6915-4A93-885E-FECA4778D666}"/>
    <cellStyle name="Обычный 2 2 3 3 5 3" xfId="452" xr:uid="{AD70DDA1-1EDF-41D1-92B7-3D8F5E29AF25}"/>
    <cellStyle name="Обычный 2 2 3 3 6" xfId="235" xr:uid="{1CE38ACF-894C-47CD-A279-19F8390C72B5}"/>
    <cellStyle name="Обычный 2 2 3 3 6 2" xfId="476" xr:uid="{17D8DFA1-4180-405F-9F31-E572C7BA7251}"/>
    <cellStyle name="Обычный 2 2 3 3 7" xfId="356" xr:uid="{8919F226-2DA8-405D-8044-84110A364948}"/>
    <cellStyle name="Обычный 2 2 3 4" xfId="119" xr:uid="{33CDF4C0-19BA-41FE-A1AD-D23CDEEDCDCB}"/>
    <cellStyle name="Обычный 2 2 3 4 2" xfId="144" xr:uid="{88CE54FF-4947-41CD-BD20-2FE3BB9119E3}"/>
    <cellStyle name="Обычный 2 2 3 4 2 2" xfId="265" xr:uid="{608ECD7B-D829-477F-8E9C-EF4BDB6229E5}"/>
    <cellStyle name="Обычный 2 2 3 4 2 2 2" xfId="506" xr:uid="{E90581A2-A090-4922-883C-3E6DECBC2238}"/>
    <cellStyle name="Обычный 2 2 3 4 2 3" xfId="386" xr:uid="{A56C3E74-B823-4BA1-AC7C-84A1D70040F6}"/>
    <cellStyle name="Обычный 2 2 3 4 3" xfId="168" xr:uid="{D97F20B5-C6CE-4FEC-B31C-8D140EBE00BD}"/>
    <cellStyle name="Обычный 2 2 3 4 3 2" xfId="289" xr:uid="{125E6A95-4263-413E-B0A2-B54F51E62FC1}"/>
    <cellStyle name="Обычный 2 2 3 4 3 2 2" xfId="530" xr:uid="{963860B1-17F6-4DC3-9320-665E2FAB0C6B}"/>
    <cellStyle name="Обычный 2 2 3 4 3 3" xfId="410" xr:uid="{8A7A8FA3-7DC2-41B5-8BF6-85D6340A93C9}"/>
    <cellStyle name="Обычный 2 2 3 4 4" xfId="192" xr:uid="{08169701-3C09-4A5B-819D-D388E6F9DD8A}"/>
    <cellStyle name="Обычный 2 2 3 4 4 2" xfId="313" xr:uid="{65A49A93-AF6B-4A89-A616-3C8F599C1D22}"/>
    <cellStyle name="Обычный 2 2 3 4 4 2 2" xfId="554" xr:uid="{A1B4CEF5-455B-491C-927B-F3877CB40648}"/>
    <cellStyle name="Обычный 2 2 3 4 4 3" xfId="434" xr:uid="{B0862AFB-EF0F-41F8-87F3-FB89B08BA6C5}"/>
    <cellStyle name="Обычный 2 2 3 4 5" xfId="217" xr:uid="{835A24D5-14B0-4552-900D-E509F6BB8E4F}"/>
    <cellStyle name="Обычный 2 2 3 4 5 2" xfId="337" xr:uid="{CA903CF0-5BA2-4733-B9F6-DFBDE43AFDB0}"/>
    <cellStyle name="Обычный 2 2 3 4 5 2 2" xfId="578" xr:uid="{A108FB64-81FD-4859-88A8-C22D6E42C32E}"/>
    <cellStyle name="Обычный 2 2 3 4 5 3" xfId="458" xr:uid="{D9D9EB85-06AB-4B63-8D6B-8088AC606385}"/>
    <cellStyle name="Обычный 2 2 3 4 6" xfId="241" xr:uid="{8FC06363-7700-42B4-BA2F-3A5BB2E0A128}"/>
    <cellStyle name="Обычный 2 2 3 4 6 2" xfId="482" xr:uid="{4547FD18-A46D-4FE8-9EEE-C29B8305E7D3}"/>
    <cellStyle name="Обычный 2 2 3 4 7" xfId="362" xr:uid="{55F54FAF-9E33-4CB6-A2EA-C6C027FAFFD1}"/>
    <cellStyle name="Обычный 2 2 3 5" xfId="125" xr:uid="{E3C90707-016B-4590-B2D4-A7DE27D798EB}"/>
    <cellStyle name="Обычный 2 2 3 5 2" xfId="247" xr:uid="{EABD613E-27CB-478A-A3D7-FF6FA77C1EF3}"/>
    <cellStyle name="Обычный 2 2 3 5 2 2" xfId="488" xr:uid="{66C99DE6-372C-4218-8DD9-4521DEFEDB4B}"/>
    <cellStyle name="Обычный 2 2 3 5 3" xfId="368" xr:uid="{3C34D41C-F582-41EA-BC84-3658B8B01C6D}"/>
    <cellStyle name="Обычный 2 2 3 6" xfId="150" xr:uid="{EE23029C-263D-427E-AFD0-7F91C22A3965}"/>
    <cellStyle name="Обычный 2 2 3 6 2" xfId="271" xr:uid="{1C755249-53D2-4D78-A0DE-B63638E40F92}"/>
    <cellStyle name="Обычный 2 2 3 6 2 2" xfId="512" xr:uid="{195C7F3B-BBBB-4A53-BA7E-100EB0106CCC}"/>
    <cellStyle name="Обычный 2 2 3 6 3" xfId="392" xr:uid="{A0ED3071-12B8-4F72-B771-2A88B4F94D43}"/>
    <cellStyle name="Обычный 2 2 3 7" xfId="174" xr:uid="{8707C61F-CA80-498B-A263-7CF23E0F904F}"/>
    <cellStyle name="Обычный 2 2 3 7 2" xfId="295" xr:uid="{14DF8F12-F73F-415F-88F1-AE4AA1CDC6A4}"/>
    <cellStyle name="Обычный 2 2 3 7 2 2" xfId="536" xr:uid="{9BA169DC-3BFC-4C90-85AA-59B05D92DF51}"/>
    <cellStyle name="Обычный 2 2 3 7 3" xfId="416" xr:uid="{D71EE76C-FB3F-41A6-8100-80F3DB4A88A2}"/>
    <cellStyle name="Обычный 2 2 3 8" xfId="199" xr:uid="{975156F7-88DC-4684-8F17-46C870A8FFDC}"/>
    <cellStyle name="Обычный 2 2 3 8 2" xfId="319" xr:uid="{F1D1E795-522C-4D52-B8F0-6C1823CBED17}"/>
    <cellStyle name="Обычный 2 2 3 8 2 2" xfId="560" xr:uid="{62DE464F-D691-4CA7-95DB-495633D00677}"/>
    <cellStyle name="Обычный 2 2 3 8 3" xfId="440" xr:uid="{BA578940-1EF9-4D72-8CCD-310EF31AA1BD}"/>
    <cellStyle name="Обычный 2 2 3 9" xfId="223" xr:uid="{313EF4B4-ED1C-46AB-AEDC-0B13A8991E15}"/>
    <cellStyle name="Обычный 2 2 3 9 2" xfId="464" xr:uid="{C68B5E0D-8E2A-4858-B9BB-5864A15DF07F}"/>
    <cellStyle name="Обычный 2 2 4" xfId="102" xr:uid="{BAA44ACB-9C5D-40BF-8F8E-2C1B2E05B373}"/>
    <cellStyle name="Обычный 2 2 4 2" xfId="128" xr:uid="{DB390B6F-8B2B-4E29-B2CF-E38368D296DA}"/>
    <cellStyle name="Обычный 2 2 4 2 2" xfId="249" xr:uid="{D4F37E86-B6AF-4BA9-B052-A3EED50A1C49}"/>
    <cellStyle name="Обычный 2 2 4 2 2 2" xfId="490" xr:uid="{42772739-7F24-4CD3-9DEE-973B40A72ECA}"/>
    <cellStyle name="Обычный 2 2 4 2 3" xfId="370" xr:uid="{1637B029-106A-4DAB-9364-EF83C8F70DC8}"/>
    <cellStyle name="Обычный 2 2 4 3" xfId="152" xr:uid="{83D1CCF0-3A6B-466E-A3CE-C7437A340E3E}"/>
    <cellStyle name="Обычный 2 2 4 3 2" xfId="273" xr:uid="{5A24EA09-868A-4A41-98CF-7B16403DAAB4}"/>
    <cellStyle name="Обычный 2 2 4 3 2 2" xfId="514" xr:uid="{14B27D4E-ECB4-406C-958A-DC8FDE3EC7DD}"/>
    <cellStyle name="Обычный 2 2 4 3 3" xfId="394" xr:uid="{A8E5AA00-6C9A-41AD-9249-EF486265E372}"/>
    <cellStyle name="Обычный 2 2 4 4" xfId="176" xr:uid="{0D888A07-52A4-42BD-8C94-0844E3678859}"/>
    <cellStyle name="Обычный 2 2 4 4 2" xfId="297" xr:uid="{10B459E0-5D51-4F63-B698-880CC805105E}"/>
    <cellStyle name="Обычный 2 2 4 4 2 2" xfId="538" xr:uid="{6343EB7F-EAC1-4DFA-A4C1-63E41E72A5BF}"/>
    <cellStyle name="Обычный 2 2 4 4 3" xfId="418" xr:uid="{53E784DD-4641-4545-9BAB-C069C2B93EB8}"/>
    <cellStyle name="Обычный 2 2 4 5" xfId="201" xr:uid="{4AEE3FCF-594E-42F4-B1B8-B94023BDFB95}"/>
    <cellStyle name="Обычный 2 2 4 5 2" xfId="321" xr:uid="{400FE37C-6F30-4C31-9F1A-75C94C88E322}"/>
    <cellStyle name="Обычный 2 2 4 5 2 2" xfId="562" xr:uid="{4D30125C-D230-4EAE-91DB-0105D7A3931A}"/>
    <cellStyle name="Обычный 2 2 4 5 3" xfId="442" xr:uid="{F7F3681B-141E-4556-857C-27ACD79BA473}"/>
    <cellStyle name="Обычный 2 2 4 6" xfId="225" xr:uid="{5912CA1F-925A-4EAE-8FC8-9D3B96BFA820}"/>
    <cellStyle name="Обычный 2 2 4 6 2" xfId="466" xr:uid="{F796A03C-7D9C-4036-BB0B-05AACDBE3974}"/>
    <cellStyle name="Обычный 2 2 4 7" xfId="346" xr:uid="{F6DBD048-CCC9-4F38-AC9A-1B6FDC643C1A}"/>
    <cellStyle name="Обычный 2 2 5" xfId="108" xr:uid="{85FEDB07-4E7A-4A5F-AC0B-3096AFFD5F99}"/>
    <cellStyle name="Обычный 2 2 5 2" xfId="134" xr:uid="{50FDE385-E1A3-43C8-9BC7-C0D847F401EA}"/>
    <cellStyle name="Обычный 2 2 5 2 2" xfId="255" xr:uid="{540789FB-B202-435F-B0C4-D7D5ADEDD31D}"/>
    <cellStyle name="Обычный 2 2 5 2 2 2" xfId="496" xr:uid="{F40A7D12-56C4-410F-BEED-772AEE7E2069}"/>
    <cellStyle name="Обычный 2 2 5 2 3" xfId="376" xr:uid="{70DE6A15-62CA-41B6-A089-EA37138C30DC}"/>
    <cellStyle name="Обычный 2 2 5 3" xfId="158" xr:uid="{73169D1F-07AA-4257-B00B-1E443E272077}"/>
    <cellStyle name="Обычный 2 2 5 3 2" xfId="279" xr:uid="{CBFDF86F-3110-48F8-B5E4-D08A3603E302}"/>
    <cellStyle name="Обычный 2 2 5 3 2 2" xfId="520" xr:uid="{CB2D88A5-CBEB-4F60-B2BD-45A8512DDEC3}"/>
    <cellStyle name="Обычный 2 2 5 3 3" xfId="400" xr:uid="{E8287338-0C58-449F-B0AF-7CA76A856E88}"/>
    <cellStyle name="Обычный 2 2 5 4" xfId="182" xr:uid="{C9B4D47D-C8AC-4F99-A0DE-85EFFE1D473D}"/>
    <cellStyle name="Обычный 2 2 5 4 2" xfId="303" xr:uid="{AAC36D23-26CD-4D75-8755-45DF6225ABD6}"/>
    <cellStyle name="Обычный 2 2 5 4 2 2" xfId="544" xr:uid="{DF4A0D90-C444-4E1D-AA2A-E4417AADA7D7}"/>
    <cellStyle name="Обычный 2 2 5 4 3" xfId="424" xr:uid="{97BC9752-7DB1-4100-ADF2-A95411186B47}"/>
    <cellStyle name="Обычный 2 2 5 5" xfId="207" xr:uid="{0478ADAC-BF09-4540-AFCD-02447BFA4C7F}"/>
    <cellStyle name="Обычный 2 2 5 5 2" xfId="327" xr:uid="{C67AFBBD-0ADC-41C9-8659-1052836204C8}"/>
    <cellStyle name="Обычный 2 2 5 5 2 2" xfId="568" xr:uid="{64F7395B-F4EE-4CC4-84D5-6FFF29E73F9B}"/>
    <cellStyle name="Обычный 2 2 5 5 3" xfId="448" xr:uid="{55A964FB-5260-43C5-9AA4-3B0BA1CA24EC}"/>
    <cellStyle name="Обычный 2 2 5 6" xfId="231" xr:uid="{A7935D37-6B75-43E4-A89C-6737EA0C8528}"/>
    <cellStyle name="Обычный 2 2 5 6 2" xfId="472" xr:uid="{288BF602-85D5-43A4-A679-60B92C1D30F3}"/>
    <cellStyle name="Обычный 2 2 5 7" xfId="352" xr:uid="{BF7EFB2F-1EA9-4CFD-8BC6-C857AADE8A15}"/>
    <cellStyle name="Обычный 2 2 6" xfId="115" xr:uid="{2F826C28-3CD7-4E88-9723-6F6508A0988A}"/>
    <cellStyle name="Обычный 2 2 6 2" xfId="140" xr:uid="{294717AB-BC91-43D6-8436-06BEF5567BD3}"/>
    <cellStyle name="Обычный 2 2 6 2 2" xfId="261" xr:uid="{7E1BAFFF-3851-407F-8AA2-3AFABA8668A7}"/>
    <cellStyle name="Обычный 2 2 6 2 2 2" xfId="502" xr:uid="{6DD82D90-97A9-4C23-B289-E57D1D5783A0}"/>
    <cellStyle name="Обычный 2 2 6 2 3" xfId="382" xr:uid="{299ABA0E-CCC8-4076-B2FB-21F8733EF0F6}"/>
    <cellStyle name="Обычный 2 2 6 3" xfId="164" xr:uid="{4F6ACD96-2BC7-44FE-A81E-CD7D5B75754C}"/>
    <cellStyle name="Обычный 2 2 6 3 2" xfId="285" xr:uid="{E4F6CE3E-D0B7-4944-90EE-C6B859879399}"/>
    <cellStyle name="Обычный 2 2 6 3 2 2" xfId="526" xr:uid="{5A9C5900-6489-4E9E-9092-2C783A7CB765}"/>
    <cellStyle name="Обычный 2 2 6 3 3" xfId="406" xr:uid="{132337FB-146E-4909-A48F-39453F52CF65}"/>
    <cellStyle name="Обычный 2 2 6 4" xfId="188" xr:uid="{420D0729-882F-4AC3-9680-CC889CAD17EC}"/>
    <cellStyle name="Обычный 2 2 6 4 2" xfId="309" xr:uid="{458653DD-3764-4299-9E6D-041AF0A0F8F5}"/>
    <cellStyle name="Обычный 2 2 6 4 2 2" xfId="550" xr:uid="{3B9D66F4-EC4F-4CD0-8AE5-F3A463E95B91}"/>
    <cellStyle name="Обычный 2 2 6 4 3" xfId="430" xr:uid="{D24543C3-7CBC-432F-8F61-A7319BD84C58}"/>
    <cellStyle name="Обычный 2 2 6 5" xfId="213" xr:uid="{20332171-E8DB-4330-8AC8-32E5D1AFAD73}"/>
    <cellStyle name="Обычный 2 2 6 5 2" xfId="333" xr:uid="{0911382F-36EA-4629-8840-5634B567BAC8}"/>
    <cellStyle name="Обычный 2 2 6 5 2 2" xfId="574" xr:uid="{2E44AF1A-5CAD-4535-888C-461AC45ECA2C}"/>
    <cellStyle name="Обычный 2 2 6 5 3" xfId="454" xr:uid="{E7FE84E9-F767-4FD3-99D0-6104FC4FD14B}"/>
    <cellStyle name="Обычный 2 2 6 6" xfId="237" xr:uid="{91E9C553-32ED-44BD-9341-5A2D55CF4AC6}"/>
    <cellStyle name="Обычный 2 2 6 6 2" xfId="478" xr:uid="{6568CCBF-9A65-4B42-A13D-66FDE7BC0523}"/>
    <cellStyle name="Обычный 2 2 6 7" xfId="358" xr:uid="{A336046A-1E79-478B-9860-A115E650A105}"/>
    <cellStyle name="Обычный 2 2 7" xfId="121" xr:uid="{B8AAC059-5FC8-4B58-963F-92E44AFA6C74}"/>
    <cellStyle name="Обычный 2 2 7 2" xfId="243" xr:uid="{4ADB500D-DE0B-47B6-B0B3-434F59C3A6DD}"/>
    <cellStyle name="Обычный 2 2 7 2 2" xfId="484" xr:uid="{783AD0CA-1D1B-4CB8-84EE-74F1017298F8}"/>
    <cellStyle name="Обычный 2 2 7 3" xfId="364" xr:uid="{D164EED5-CFA8-4762-B59A-A289A9295D64}"/>
    <cellStyle name="Обычный 2 2 8" xfId="146" xr:uid="{C095A021-57ED-4E0C-ACC8-16E7D4EC6628}"/>
    <cellStyle name="Обычный 2 2 8 2" xfId="267" xr:uid="{3C6B530D-2D20-4E18-AA9D-B61CEE46C156}"/>
    <cellStyle name="Обычный 2 2 8 2 2" xfId="508" xr:uid="{C66F8B97-7DF3-4767-B9F0-91007EC34214}"/>
    <cellStyle name="Обычный 2 2 8 3" xfId="388" xr:uid="{24FAD4D1-C8A0-48AC-AF9F-BF69B553E801}"/>
    <cellStyle name="Обычный 2 2 9" xfId="170" xr:uid="{CB06009D-6651-4831-90A2-F5C690136066}"/>
    <cellStyle name="Обычный 2 2 9 2" xfId="291" xr:uid="{4330C1F9-C174-4652-B86B-4E0F2CC90850}"/>
    <cellStyle name="Обычный 2 2 9 2 2" xfId="532" xr:uid="{17DD0D31-F544-4606-BB2F-EE1699D47693}"/>
    <cellStyle name="Обычный 2 2 9 3" xfId="412" xr:uid="{C259B4F9-00B9-4524-BA8A-58272766920D}"/>
    <cellStyle name="Обычный 2 3" xfId="52" xr:uid="{4F2895F9-BAA4-417B-BBB7-8E77ABB93CDE}"/>
    <cellStyle name="Обычный 2 3 10" xfId="341" xr:uid="{7C858F1E-0FCF-41A1-A36D-158733707167}"/>
    <cellStyle name="Обычный 2 3 2" xfId="103" xr:uid="{B47D0722-CB89-4860-B49C-3D32374CF318}"/>
    <cellStyle name="Обычный 2 3 2 2" xfId="129" xr:uid="{7FC880C1-7A31-4DEF-B000-B753E37E4CD5}"/>
    <cellStyle name="Обычный 2 3 2 2 2" xfId="250" xr:uid="{696CD015-9EA6-4D5B-BCB4-6E0D37741AB9}"/>
    <cellStyle name="Обычный 2 3 2 2 2 2" xfId="491" xr:uid="{9251C85B-C3D7-4F0D-889F-0825F1D5E140}"/>
    <cellStyle name="Обычный 2 3 2 2 3" xfId="371" xr:uid="{2D676269-8449-4BAA-A178-DA7BD7F4263B}"/>
    <cellStyle name="Обычный 2 3 2 3" xfId="153" xr:uid="{D7357187-D04C-4DBA-91F1-FE08ADE95A36}"/>
    <cellStyle name="Обычный 2 3 2 3 2" xfId="274" xr:uid="{F2F68246-222D-4E0E-80D8-A6156C8D2B75}"/>
    <cellStyle name="Обычный 2 3 2 3 2 2" xfId="515" xr:uid="{A6C6EC20-77B3-45D2-AE87-C5B8F6AFE376}"/>
    <cellStyle name="Обычный 2 3 2 3 3" xfId="395" xr:uid="{61175CC7-88FD-4480-9059-58EA09E2A154}"/>
    <cellStyle name="Обычный 2 3 2 4" xfId="177" xr:uid="{FFDDD676-4EDF-415A-9EEF-ECD4098A96CE}"/>
    <cellStyle name="Обычный 2 3 2 4 2" xfId="298" xr:uid="{CA509D13-48EB-4DA9-A6BA-BB64E5AFDA6A}"/>
    <cellStyle name="Обычный 2 3 2 4 2 2" xfId="539" xr:uid="{5D98428D-DB69-4575-A3B5-E763054FBA50}"/>
    <cellStyle name="Обычный 2 3 2 4 3" xfId="419" xr:uid="{CEFF9DE2-3BED-4A8D-B729-8A49ADF17C05}"/>
    <cellStyle name="Обычный 2 3 2 5" xfId="202" xr:uid="{D967DFB5-00F6-49C2-A914-C5F34A3AFD1C}"/>
    <cellStyle name="Обычный 2 3 2 5 2" xfId="322" xr:uid="{7FADBF55-4558-4F95-B145-75CAD3F90FAC}"/>
    <cellStyle name="Обычный 2 3 2 5 2 2" xfId="563" xr:uid="{A3855EF9-D902-45D0-BBEF-B32E05F4300E}"/>
    <cellStyle name="Обычный 2 3 2 5 3" xfId="443" xr:uid="{7B9F5BC9-1C45-493A-948A-79ECB3C916EA}"/>
    <cellStyle name="Обычный 2 3 2 6" xfId="226" xr:uid="{BE19FFD3-E0E5-47D1-B3B0-799826EA699F}"/>
    <cellStyle name="Обычный 2 3 2 6 2" xfId="467" xr:uid="{A4B85A4C-354B-41FC-B348-91C23C4F07AF}"/>
    <cellStyle name="Обычный 2 3 2 7" xfId="347" xr:uid="{2D0D2C16-E6B2-4ED2-9EC7-33A0DE561D6C}"/>
    <cellStyle name="Обычный 2 3 3" xfId="109" xr:uid="{EBC47733-914E-41CD-BD12-91BACDBE9C6D}"/>
    <cellStyle name="Обычный 2 3 3 2" xfId="135" xr:uid="{58F2FF75-2B0A-4B70-ACF3-0A4B64CACD8C}"/>
    <cellStyle name="Обычный 2 3 3 2 2" xfId="256" xr:uid="{086C5907-4226-4DD8-82F4-CB44CFB4B615}"/>
    <cellStyle name="Обычный 2 3 3 2 2 2" xfId="497" xr:uid="{B31E89B5-FDE3-4CD1-9FB7-A7A5CEC00A8C}"/>
    <cellStyle name="Обычный 2 3 3 2 3" xfId="377" xr:uid="{8E9B949D-E8C6-4CD6-92B8-E8B2AB1A5177}"/>
    <cellStyle name="Обычный 2 3 3 3" xfId="159" xr:uid="{87A59B6E-4DF8-4591-9D30-1CF5EE75C6E3}"/>
    <cellStyle name="Обычный 2 3 3 3 2" xfId="280" xr:uid="{814721F9-9078-4942-9878-D2A65130C514}"/>
    <cellStyle name="Обычный 2 3 3 3 2 2" xfId="521" xr:uid="{EA2ECBF0-7452-4F5D-830A-A0F92F34086E}"/>
    <cellStyle name="Обычный 2 3 3 3 3" xfId="401" xr:uid="{53F16209-95CB-4B9F-89C0-774F2C7F4B68}"/>
    <cellStyle name="Обычный 2 3 3 4" xfId="183" xr:uid="{46C35FE8-5106-4426-A424-E6DD41F13F56}"/>
    <cellStyle name="Обычный 2 3 3 4 2" xfId="304" xr:uid="{D4C3112B-071A-4814-A089-8379CD3DF0C7}"/>
    <cellStyle name="Обычный 2 3 3 4 2 2" xfId="545" xr:uid="{6F6D8861-F6F4-4C02-BF3D-7604EA5034A8}"/>
    <cellStyle name="Обычный 2 3 3 4 3" xfId="425" xr:uid="{EDDF8E3B-E03F-41CD-A6AA-10F05536B6D0}"/>
    <cellStyle name="Обычный 2 3 3 5" xfId="208" xr:uid="{508B7514-F169-4FFF-A5EA-1BCF6DD0A53B}"/>
    <cellStyle name="Обычный 2 3 3 5 2" xfId="328" xr:uid="{435775D6-A2C9-47E7-9C18-DDCDF3DBB97C}"/>
    <cellStyle name="Обычный 2 3 3 5 2 2" xfId="569" xr:uid="{78DE609C-28E5-44CD-8F48-C4A5F3A096BB}"/>
    <cellStyle name="Обычный 2 3 3 5 3" xfId="449" xr:uid="{5A65405F-1BD3-47F3-8497-90B6A26BDCDD}"/>
    <cellStyle name="Обычный 2 3 3 6" xfId="232" xr:uid="{55BEE68B-CB0D-4150-B0E2-711C10243D48}"/>
    <cellStyle name="Обычный 2 3 3 6 2" xfId="473" xr:uid="{E29E8B72-0A69-4385-8340-83D6F4D41552}"/>
    <cellStyle name="Обычный 2 3 3 7" xfId="353" xr:uid="{A5F242A6-B77C-4900-B75C-D1EEF68A0FC5}"/>
    <cellStyle name="Обычный 2 3 4" xfId="116" xr:uid="{F1CDBDEF-AE64-45F6-88DB-317D4BF5C8E2}"/>
    <cellStyle name="Обычный 2 3 4 2" xfId="141" xr:uid="{389C12AE-B6B7-44BA-AF19-A754A33B56D0}"/>
    <cellStyle name="Обычный 2 3 4 2 2" xfId="262" xr:uid="{C822E137-7418-4113-93DD-AA9AC9847D93}"/>
    <cellStyle name="Обычный 2 3 4 2 2 2" xfId="503" xr:uid="{F69CD50E-8085-48C1-8B5B-0C4455EA1CC6}"/>
    <cellStyle name="Обычный 2 3 4 2 3" xfId="383" xr:uid="{FAF2044E-FFD4-4C47-B28D-CF0291619B1F}"/>
    <cellStyle name="Обычный 2 3 4 3" xfId="165" xr:uid="{6209B361-988F-425F-88AD-C7542CF9C2C3}"/>
    <cellStyle name="Обычный 2 3 4 3 2" xfId="286" xr:uid="{1A85985E-17BA-466F-BFF9-650EB80594CC}"/>
    <cellStyle name="Обычный 2 3 4 3 2 2" xfId="527" xr:uid="{C9F07D6D-0A1E-4593-B799-B559C95EC92D}"/>
    <cellStyle name="Обычный 2 3 4 3 3" xfId="407" xr:uid="{131F8FB6-F5C7-4AF7-9803-B72000DD9390}"/>
    <cellStyle name="Обычный 2 3 4 4" xfId="189" xr:uid="{02269C73-B12E-4D9B-B7AF-4FB86EA52422}"/>
    <cellStyle name="Обычный 2 3 4 4 2" xfId="310" xr:uid="{A6EA9223-7A09-485F-A9C6-F4A2981ED902}"/>
    <cellStyle name="Обычный 2 3 4 4 2 2" xfId="551" xr:uid="{1E745E97-C30D-4EC7-9D6D-5CDA98D895A2}"/>
    <cellStyle name="Обычный 2 3 4 4 3" xfId="431" xr:uid="{19DDFA53-9871-47D5-9B5A-E4CEFD5E93D5}"/>
    <cellStyle name="Обычный 2 3 4 5" xfId="214" xr:uid="{019DF02A-5353-47F1-9C12-C7FED12DAC4B}"/>
    <cellStyle name="Обычный 2 3 4 5 2" xfId="334" xr:uid="{ACDA24F7-FCC5-4CAA-AD1B-476213375CD5}"/>
    <cellStyle name="Обычный 2 3 4 5 2 2" xfId="575" xr:uid="{8C0E8AED-7B32-4D91-9317-57863A01DC99}"/>
    <cellStyle name="Обычный 2 3 4 5 3" xfId="455" xr:uid="{F9316916-F687-412D-BDB9-8C3E1454C387}"/>
    <cellStyle name="Обычный 2 3 4 6" xfId="238" xr:uid="{53DBB4C2-45E7-457B-8915-86C5886B3DA3}"/>
    <cellStyle name="Обычный 2 3 4 6 2" xfId="479" xr:uid="{8A6052C6-ABB4-45DE-8737-51B4CA115E2B}"/>
    <cellStyle name="Обычный 2 3 4 7" xfId="359" xr:uid="{E79B9E89-DC8C-4606-AFE0-3CB28FA897F3}"/>
    <cellStyle name="Обычный 2 3 5" xfId="122" xr:uid="{EA6F321B-582A-4103-B447-6BDBBACB79D6}"/>
    <cellStyle name="Обычный 2 3 5 2" xfId="244" xr:uid="{BAE0B354-CC4D-44FA-9274-478BE473CC27}"/>
    <cellStyle name="Обычный 2 3 5 2 2" xfId="485" xr:uid="{CF05E982-2C08-4732-A266-19B0B3EEFCD4}"/>
    <cellStyle name="Обычный 2 3 5 3" xfId="365" xr:uid="{2BC9D147-2658-4B12-8A8F-6790C7F0A91E}"/>
    <cellStyle name="Обычный 2 3 6" xfId="147" xr:uid="{449A44CE-4524-4FE4-9D68-190DC2F632FB}"/>
    <cellStyle name="Обычный 2 3 6 2" xfId="268" xr:uid="{C91C5ADE-EA8E-4E4A-9041-4A89CC4A4A6E}"/>
    <cellStyle name="Обычный 2 3 6 2 2" xfId="509" xr:uid="{A4A9242C-0411-4976-8139-CF23295530E4}"/>
    <cellStyle name="Обычный 2 3 6 3" xfId="389" xr:uid="{CF75B811-3608-4ED6-A66C-5A2F36CBF1CD}"/>
    <cellStyle name="Обычный 2 3 7" xfId="171" xr:uid="{A0869237-0E0D-4814-B29D-63FA9BD5673C}"/>
    <cellStyle name="Обычный 2 3 7 2" xfId="292" xr:uid="{583CBB6E-E5DD-4360-8F6E-195F49155D0C}"/>
    <cellStyle name="Обычный 2 3 7 2 2" xfId="533" xr:uid="{25D43D76-3B0F-41BD-B559-426384421BDF}"/>
    <cellStyle name="Обычный 2 3 7 3" xfId="413" xr:uid="{D9A866C5-4FC0-465C-9726-2BF4691746BD}"/>
    <cellStyle name="Обычный 2 3 8" xfId="196" xr:uid="{5AE258CA-1DCE-4298-9087-DF71C8AE48DD}"/>
    <cellStyle name="Обычный 2 3 8 2" xfId="316" xr:uid="{BDD9EDCA-122C-44A8-B636-B7FB471AF76E}"/>
    <cellStyle name="Обычный 2 3 8 2 2" xfId="557" xr:uid="{B6A88146-EBB0-42E2-8157-29502ACD9F46}"/>
    <cellStyle name="Обычный 2 3 8 3" xfId="437" xr:uid="{9BA18CEB-1A1B-415B-9730-4CA91DB6DBCA}"/>
    <cellStyle name="Обычный 2 3 9" xfId="220" xr:uid="{7FB9B428-F9B7-4939-B440-5F10B65B3F52}"/>
    <cellStyle name="Обычный 2 3 9 2" xfId="461" xr:uid="{0C1A3B0D-612C-4987-B8C6-331590390D67}"/>
    <cellStyle name="Обычный 2 4" xfId="83" xr:uid="{5561AC8A-42B6-449A-A80E-6E0AE4CCDD68}"/>
    <cellStyle name="Обычный 2 4 10" xfId="343" xr:uid="{0D23E101-11ED-4376-BEAE-AAD7C6998624}"/>
    <cellStyle name="Обычный 2 4 2" xfId="105" xr:uid="{277F062A-0F69-4458-918D-2273AC000593}"/>
    <cellStyle name="Обычный 2 4 2 2" xfId="131" xr:uid="{DBA06E32-F9A6-4965-8EA0-2214F6B16464}"/>
    <cellStyle name="Обычный 2 4 2 2 2" xfId="252" xr:uid="{C412D492-AFE9-460E-B823-4ECA55662C96}"/>
    <cellStyle name="Обычный 2 4 2 2 2 2" xfId="493" xr:uid="{24AA9FE9-148D-47DF-81A5-46B554095352}"/>
    <cellStyle name="Обычный 2 4 2 2 3" xfId="373" xr:uid="{B13D237E-5334-474D-A2B0-C4018643A7E1}"/>
    <cellStyle name="Обычный 2 4 2 3" xfId="155" xr:uid="{DB7D3D7D-DCF2-41E6-8722-BB131F747E46}"/>
    <cellStyle name="Обычный 2 4 2 3 2" xfId="276" xr:uid="{BDDA6A68-F976-4BBE-8451-BA91498E9F0C}"/>
    <cellStyle name="Обычный 2 4 2 3 2 2" xfId="517" xr:uid="{F12F928D-C4FD-46F0-B1FD-CD13A10B033A}"/>
    <cellStyle name="Обычный 2 4 2 3 3" xfId="397" xr:uid="{F12BF3C2-9A0B-4DD2-9980-6D835D7EBBB2}"/>
    <cellStyle name="Обычный 2 4 2 4" xfId="179" xr:uid="{A0C9CACF-676A-4121-8DC9-44AC48A7381B}"/>
    <cellStyle name="Обычный 2 4 2 4 2" xfId="300" xr:uid="{4FDFAA2A-B56E-48B5-A86F-E3D1715056C3}"/>
    <cellStyle name="Обычный 2 4 2 4 2 2" xfId="541" xr:uid="{5EDE2078-CCF7-47CE-877F-35170348925E}"/>
    <cellStyle name="Обычный 2 4 2 4 3" xfId="421" xr:uid="{C536F657-0FC8-48C3-840A-CA1FD58D25EC}"/>
    <cellStyle name="Обычный 2 4 2 5" xfId="204" xr:uid="{0282F696-E1FD-456E-951B-E0D3110F6261}"/>
    <cellStyle name="Обычный 2 4 2 5 2" xfId="324" xr:uid="{267E68FD-8231-406F-A499-FB493B2A1917}"/>
    <cellStyle name="Обычный 2 4 2 5 2 2" xfId="565" xr:uid="{25807A0D-D204-4803-954C-29E23573CF37}"/>
    <cellStyle name="Обычный 2 4 2 5 3" xfId="445" xr:uid="{BF7E1CB9-DFC0-4E68-8276-B79F788A0E56}"/>
    <cellStyle name="Обычный 2 4 2 6" xfId="228" xr:uid="{1DA1254B-10C6-487D-853E-4D43B36C26A5}"/>
    <cellStyle name="Обычный 2 4 2 6 2" xfId="469" xr:uid="{3EE8DEDA-4BCB-45D3-A2D0-9184512491FC}"/>
    <cellStyle name="Обычный 2 4 2 7" xfId="349" xr:uid="{3FD43773-61CA-412B-B3D4-2F38B7EDBBC9}"/>
    <cellStyle name="Обычный 2 4 3" xfId="111" xr:uid="{9B2C5D90-CDD6-4D0A-B686-41DEBA929B24}"/>
    <cellStyle name="Обычный 2 4 3 2" xfId="137" xr:uid="{E0A5E029-9B26-4DA8-A10B-C0F21649B9AC}"/>
    <cellStyle name="Обычный 2 4 3 2 2" xfId="258" xr:uid="{03CFA403-ECB5-42A9-895A-4883BF29B545}"/>
    <cellStyle name="Обычный 2 4 3 2 2 2" xfId="499" xr:uid="{C503B983-5D3D-4289-9A79-D974C1866CC1}"/>
    <cellStyle name="Обычный 2 4 3 2 3" xfId="379" xr:uid="{FDF5036F-BED2-48C8-B8B6-B36C5CDA7FA2}"/>
    <cellStyle name="Обычный 2 4 3 3" xfId="161" xr:uid="{8D765BFF-B3E4-4A6C-AD7A-E79C8223E52A}"/>
    <cellStyle name="Обычный 2 4 3 3 2" xfId="282" xr:uid="{6A2ACC7E-967F-494E-AE5F-F896C352FC75}"/>
    <cellStyle name="Обычный 2 4 3 3 2 2" xfId="523" xr:uid="{1059D686-B416-43AE-95EB-B2598C80C56B}"/>
    <cellStyle name="Обычный 2 4 3 3 3" xfId="403" xr:uid="{BE25356E-BFB4-4A83-B6A0-8A9320B60B2D}"/>
    <cellStyle name="Обычный 2 4 3 4" xfId="185" xr:uid="{6240AAE8-7CF7-4082-A2A3-2F3D79EE53D2}"/>
    <cellStyle name="Обычный 2 4 3 4 2" xfId="306" xr:uid="{E90C0AE2-648A-4F0A-8D2C-FE61E08AC354}"/>
    <cellStyle name="Обычный 2 4 3 4 2 2" xfId="547" xr:uid="{DD7673C8-2C5A-437C-9C04-D16257114DF1}"/>
    <cellStyle name="Обычный 2 4 3 4 3" xfId="427" xr:uid="{BAFC7250-B1E2-4FAD-8CBC-1DC9598037B8}"/>
    <cellStyle name="Обычный 2 4 3 5" xfId="210" xr:uid="{B513E842-C154-4D17-B2D0-07D235A37CC0}"/>
    <cellStyle name="Обычный 2 4 3 5 2" xfId="330" xr:uid="{B120E779-128F-417E-8B5D-3180A79982B8}"/>
    <cellStyle name="Обычный 2 4 3 5 2 2" xfId="571" xr:uid="{6D190107-34A8-4DB2-A7C5-D90264AC0A4F}"/>
    <cellStyle name="Обычный 2 4 3 5 3" xfId="451" xr:uid="{FEF04479-76F6-456A-B7C3-5C8987D414F3}"/>
    <cellStyle name="Обычный 2 4 3 6" xfId="234" xr:uid="{1821D07A-446E-4DA4-8588-A35EC068D097}"/>
    <cellStyle name="Обычный 2 4 3 6 2" xfId="475" xr:uid="{C9691A54-9007-48BE-878B-D254DAE1D624}"/>
    <cellStyle name="Обычный 2 4 3 7" xfId="355" xr:uid="{3F1E841D-1F82-4753-A6CE-414F14A9CD2E}"/>
    <cellStyle name="Обычный 2 4 4" xfId="118" xr:uid="{E68F261C-66B0-4E96-83F7-25662141B622}"/>
    <cellStyle name="Обычный 2 4 4 2" xfId="143" xr:uid="{BA005EDB-C280-4521-AA44-6185AC6D9AD9}"/>
    <cellStyle name="Обычный 2 4 4 2 2" xfId="264" xr:uid="{A0F90CF2-036D-4923-B4C9-55171A33C594}"/>
    <cellStyle name="Обычный 2 4 4 2 2 2" xfId="505" xr:uid="{6035F8DB-6D16-4098-82A9-578729C800AD}"/>
    <cellStyle name="Обычный 2 4 4 2 3" xfId="385" xr:uid="{78D17B9A-C512-47DF-BF33-2918DCA984BB}"/>
    <cellStyle name="Обычный 2 4 4 3" xfId="167" xr:uid="{8BAEE124-B4FA-4FCB-95A0-8EBF5E3DD242}"/>
    <cellStyle name="Обычный 2 4 4 3 2" xfId="288" xr:uid="{77718B43-F39F-4899-92CD-9163F06D09A6}"/>
    <cellStyle name="Обычный 2 4 4 3 2 2" xfId="529" xr:uid="{E90B897A-3220-4B44-91F9-7A4C2B98BD3E}"/>
    <cellStyle name="Обычный 2 4 4 3 3" xfId="409" xr:uid="{34B39CE0-97BE-41F0-94F2-47B849652697}"/>
    <cellStyle name="Обычный 2 4 4 4" xfId="191" xr:uid="{C2902CAF-84BF-4A6C-A91F-75D1D965C241}"/>
    <cellStyle name="Обычный 2 4 4 4 2" xfId="312" xr:uid="{1659788F-A782-4151-9A52-BA022F107673}"/>
    <cellStyle name="Обычный 2 4 4 4 2 2" xfId="553" xr:uid="{F231E989-67D9-4F66-A419-347F174ACA11}"/>
    <cellStyle name="Обычный 2 4 4 4 3" xfId="433" xr:uid="{3AE0D764-957F-4713-997C-E1EDA2BC0E5A}"/>
    <cellStyle name="Обычный 2 4 4 5" xfId="216" xr:uid="{CB120261-E64E-4267-9286-41A180E5275D}"/>
    <cellStyle name="Обычный 2 4 4 5 2" xfId="336" xr:uid="{88898141-A2B4-473E-84E0-0904F434210C}"/>
    <cellStyle name="Обычный 2 4 4 5 2 2" xfId="577" xr:uid="{40BF3F63-63D6-40D8-AE95-60F6E37EB679}"/>
    <cellStyle name="Обычный 2 4 4 5 3" xfId="457" xr:uid="{3C07411E-86B5-4E97-B8D3-9D072CBDC0FE}"/>
    <cellStyle name="Обычный 2 4 4 6" xfId="240" xr:uid="{9285008B-348D-4B34-995E-950A45A14605}"/>
    <cellStyle name="Обычный 2 4 4 6 2" xfId="481" xr:uid="{DAD289D4-A780-45A3-97B1-1572BEA916C3}"/>
    <cellStyle name="Обычный 2 4 4 7" xfId="361" xr:uid="{3D417BFD-873C-4D3B-BBC0-59D8563BED8D}"/>
    <cellStyle name="Обычный 2 4 5" xfId="124" xr:uid="{C2133E28-B2C2-4CA8-86FB-3A1B82614DAB}"/>
    <cellStyle name="Обычный 2 4 5 2" xfId="246" xr:uid="{73BD4E02-10D6-4713-AB00-746AADF134A1}"/>
    <cellStyle name="Обычный 2 4 5 2 2" xfId="487" xr:uid="{CCBABE6E-2C2C-47C7-84E8-14CCE39450F2}"/>
    <cellStyle name="Обычный 2 4 5 3" xfId="367" xr:uid="{BE8C1B36-0D3D-4B78-AD50-6FEF3ACC529B}"/>
    <cellStyle name="Обычный 2 4 6" xfId="149" xr:uid="{54C3781F-E15E-41F7-9253-713DED1DBF8B}"/>
    <cellStyle name="Обычный 2 4 6 2" xfId="270" xr:uid="{75490755-D5CF-4004-8837-B5D6EE49A1D8}"/>
    <cellStyle name="Обычный 2 4 6 2 2" xfId="511" xr:uid="{2BBA3464-8392-45A1-9106-D8EC63CA5B2D}"/>
    <cellStyle name="Обычный 2 4 6 3" xfId="391" xr:uid="{785CD5BC-92C1-4597-998C-B2588AAC41CF}"/>
    <cellStyle name="Обычный 2 4 7" xfId="173" xr:uid="{7FAC8ACB-097F-439C-A66A-16FCED72336E}"/>
    <cellStyle name="Обычный 2 4 7 2" xfId="294" xr:uid="{2E131654-0938-4388-9569-2CE6C4710938}"/>
    <cellStyle name="Обычный 2 4 7 2 2" xfId="535" xr:uid="{C8273577-97C1-42A8-A156-4DE9197C5F4A}"/>
    <cellStyle name="Обычный 2 4 7 3" xfId="415" xr:uid="{E2C62CB8-EE17-435D-85D1-76488625C5B3}"/>
    <cellStyle name="Обычный 2 4 8" xfId="198" xr:uid="{666D3C19-CC10-4D39-9F45-1AE29E799C7F}"/>
    <cellStyle name="Обычный 2 4 8 2" xfId="318" xr:uid="{54EFB4FB-C3A4-49F7-BB58-DB558E5DE008}"/>
    <cellStyle name="Обычный 2 4 8 2 2" xfId="559" xr:uid="{35241B18-74BB-44D9-808A-DE6D2FFFC420}"/>
    <cellStyle name="Обычный 2 4 8 3" xfId="439" xr:uid="{3CC073B9-8322-4FCB-AACF-BDF63813A04C}"/>
    <cellStyle name="Обычный 2 4 9" xfId="222" xr:uid="{B81618D1-A403-432C-8E84-6AC49FDB7683}"/>
    <cellStyle name="Обычный 2 4 9 2" xfId="463" xr:uid="{D5CBFC23-49EC-4A3B-B917-D04C811F7C9D}"/>
    <cellStyle name="Обычный 2 5" xfId="21" xr:uid="{3DAFE8AC-8B03-4847-B990-BC96502F7D21}"/>
    <cellStyle name="Обычный 2 5 2" xfId="120" xr:uid="{5FC486B0-55D4-46CF-B7E9-247D2AEF6829}"/>
    <cellStyle name="Обычный 2 5 2 2" xfId="242" xr:uid="{AF8916FF-F1A0-4A8B-A592-958C0D7E3CBB}"/>
    <cellStyle name="Обычный 2 5 2 2 2" xfId="483" xr:uid="{693D0ABD-342A-49CF-8F00-5D0D9A785D5D}"/>
    <cellStyle name="Обычный 2 5 2 3" xfId="363" xr:uid="{97CF2CB6-3DC2-4BAA-80A4-A75AC7C7B63A}"/>
    <cellStyle name="Обычный 2 5 3" xfId="145" xr:uid="{EAA6E55E-6C22-4021-B3EF-794C53D72D38}"/>
    <cellStyle name="Обычный 2 5 3 2" xfId="266" xr:uid="{005A7AB3-FBEE-4DCD-80CF-0279B23D3AF3}"/>
    <cellStyle name="Обычный 2 5 3 2 2" xfId="507" xr:uid="{6C470278-C26C-4225-A3A0-BA700E5B96E0}"/>
    <cellStyle name="Обычный 2 5 3 3" xfId="387" xr:uid="{08321E84-C249-49C6-AEEE-4C9849ABF189}"/>
    <cellStyle name="Обычный 2 5 4" xfId="169" xr:uid="{3D99F6FD-F079-409D-BE48-758BE892607A}"/>
    <cellStyle name="Обычный 2 5 4 2" xfId="290" xr:uid="{D1EA0463-22A5-4A23-8A8B-9EAA9F40AAD0}"/>
    <cellStyle name="Обычный 2 5 4 2 2" xfId="531" xr:uid="{FEBEDF05-2F70-46B1-8D54-173259E1C0BD}"/>
    <cellStyle name="Обычный 2 5 4 3" xfId="411" xr:uid="{DB4C7E64-2945-410F-874D-B0EC80834F92}"/>
    <cellStyle name="Обычный 2 5 5" xfId="194" xr:uid="{C3B7FAB3-C939-4E23-9064-FBF52A118AD2}"/>
    <cellStyle name="Обычный 2 5 5 2" xfId="314" xr:uid="{C84C7332-764C-4802-9401-3EE60CEFF5FB}"/>
    <cellStyle name="Обычный 2 5 5 2 2" xfId="555" xr:uid="{46EED99B-1AE5-4D21-AB65-639B2B4ADE39}"/>
    <cellStyle name="Обычный 2 5 5 3" xfId="435" xr:uid="{DC10B9BB-57B4-4E52-B171-8B4939E966F2}"/>
    <cellStyle name="Обычный 2 5 6" xfId="218" xr:uid="{9E31224F-AD61-461B-BC6C-A4C039190889}"/>
    <cellStyle name="Обычный 2 5 6 2" xfId="459" xr:uid="{6595AC97-70A7-4000-8C8C-1D7B0561A8FE}"/>
    <cellStyle name="Обычный 2 5 7" xfId="339" xr:uid="{D7FDC58C-12BE-4911-801B-C8AD3219DB0E}"/>
    <cellStyle name="Обычный 2 6" xfId="101" xr:uid="{DE750864-22B0-4D04-BF6D-24A4533C51A8}"/>
    <cellStyle name="Обычный 2 6 2" xfId="127" xr:uid="{0CC1402E-7717-4C7A-A03D-E4C5AEB5EBAB}"/>
    <cellStyle name="Обычный 2 6 2 2" xfId="248" xr:uid="{AB638635-A200-47DF-92D2-8CD73CC21CBD}"/>
    <cellStyle name="Обычный 2 6 2 2 2" xfId="489" xr:uid="{234DAC70-E449-4CD8-A54A-EDEAEF29BC58}"/>
    <cellStyle name="Обычный 2 6 2 3" xfId="369" xr:uid="{2AD1E1C9-AFD9-46C8-A97B-E276ABF59E75}"/>
    <cellStyle name="Обычный 2 6 3" xfId="151" xr:uid="{EE7480C7-01C5-4561-832E-A024B7DCD880}"/>
    <cellStyle name="Обычный 2 6 3 2" xfId="272" xr:uid="{56F8CA3B-907F-420E-A0EE-47D9415F9297}"/>
    <cellStyle name="Обычный 2 6 3 2 2" xfId="513" xr:uid="{6391927F-B2AD-4D56-A361-84ABE3CD8599}"/>
    <cellStyle name="Обычный 2 6 3 3" xfId="393" xr:uid="{2A18C666-EDE3-4094-B13F-799DDF9D636D}"/>
    <cellStyle name="Обычный 2 6 4" xfId="175" xr:uid="{2F785814-2B59-4B7E-901D-89DB2A4F2C31}"/>
    <cellStyle name="Обычный 2 6 4 2" xfId="296" xr:uid="{B362736A-750C-4187-853E-AA40C1BB3142}"/>
    <cellStyle name="Обычный 2 6 4 2 2" xfId="537" xr:uid="{380CA284-04AF-4BF8-B357-3F7AA5E20903}"/>
    <cellStyle name="Обычный 2 6 4 3" xfId="417" xr:uid="{5BBE243E-77D2-4781-BDD7-4AB18C574374}"/>
    <cellStyle name="Обычный 2 6 5" xfId="200" xr:uid="{5C47BF44-DFEC-491C-9C22-6CC816592C09}"/>
    <cellStyle name="Обычный 2 6 5 2" xfId="320" xr:uid="{81BF774D-5628-41F6-8303-5B3978449658}"/>
    <cellStyle name="Обычный 2 6 5 2 2" xfId="561" xr:uid="{DF1CB7A6-CF9F-4C0A-95BE-95CD94A3D0FE}"/>
    <cellStyle name="Обычный 2 6 5 3" xfId="441" xr:uid="{2853584F-936A-47F1-BBFB-1CEBB9535E84}"/>
    <cellStyle name="Обычный 2 6 6" xfId="224" xr:uid="{4DF044BF-B704-472D-8C1C-6A50F5DC56A6}"/>
    <cellStyle name="Обычный 2 6 6 2" xfId="465" xr:uid="{F5D0642A-D930-4B44-8454-F1AEABBD9546}"/>
    <cellStyle name="Обычный 2 6 7" xfId="345" xr:uid="{D6947D0B-5EFA-4A1A-885C-8F4E62CD6C5F}"/>
    <cellStyle name="Обычный 2 7" xfId="107" xr:uid="{191EB4A8-A8F6-442F-ABC0-23F0B33BE0DA}"/>
    <cellStyle name="Обычный 2 7 2" xfId="133" xr:uid="{DD54624A-BE5A-4351-A717-50987226E57E}"/>
    <cellStyle name="Обычный 2 7 2 2" xfId="254" xr:uid="{8BE5EA6E-C5F7-44AF-AD72-63292B77F15C}"/>
    <cellStyle name="Обычный 2 7 2 2 2" xfId="495" xr:uid="{48B825B3-A458-4873-8DED-F4F853858F1A}"/>
    <cellStyle name="Обычный 2 7 2 3" xfId="375" xr:uid="{3BE96D71-EDB8-4903-A4FC-197C51382D96}"/>
    <cellStyle name="Обычный 2 7 3" xfId="157" xr:uid="{8521BEC5-4DDE-4374-A10F-BE177C64469C}"/>
    <cellStyle name="Обычный 2 7 3 2" xfId="278" xr:uid="{1C0D7504-234D-4AC5-99A0-0D2671A7F323}"/>
    <cellStyle name="Обычный 2 7 3 2 2" xfId="519" xr:uid="{63074899-FEB1-40AC-80E8-49EEE0F54F27}"/>
    <cellStyle name="Обычный 2 7 3 3" xfId="399" xr:uid="{824A4DBC-60EE-4EE2-BD6C-60643D34FCB2}"/>
    <cellStyle name="Обычный 2 7 4" xfId="181" xr:uid="{09906FE5-7BC8-43A4-9521-85BD3E32D7A7}"/>
    <cellStyle name="Обычный 2 7 4 2" xfId="302" xr:uid="{E729E4E5-A334-49AC-9B45-BDEA3AE227E5}"/>
    <cellStyle name="Обычный 2 7 4 2 2" xfId="543" xr:uid="{6EB9E75A-EB3F-4467-AF27-145D99DE1AB2}"/>
    <cellStyle name="Обычный 2 7 4 3" xfId="423" xr:uid="{DD312E74-CF36-485C-81EE-59AB9BAF0D57}"/>
    <cellStyle name="Обычный 2 7 5" xfId="206" xr:uid="{A84BC81E-1730-4683-8840-CDFBBCD35234}"/>
    <cellStyle name="Обычный 2 7 5 2" xfId="326" xr:uid="{EF7A21A3-AE3A-4216-8D54-FF93456868A8}"/>
    <cellStyle name="Обычный 2 7 5 2 2" xfId="567" xr:uid="{B88CA28C-A317-4A30-8005-C23987231CB5}"/>
    <cellStyle name="Обычный 2 7 5 3" xfId="447" xr:uid="{447D1763-E97F-48F7-93CC-6EB682D6B9E6}"/>
    <cellStyle name="Обычный 2 7 6" xfId="230" xr:uid="{40EEA192-BB91-4608-BC86-49B5C4F561C5}"/>
    <cellStyle name="Обычный 2 7 6 2" xfId="471" xr:uid="{D5009C31-2E62-4E7B-B800-872ECF083CFC}"/>
    <cellStyle name="Обычный 2 7 7" xfId="351" xr:uid="{05158F55-D90C-4B29-BE2D-8441AD4BC564}"/>
    <cellStyle name="Обычный 2 8" xfId="114" xr:uid="{89E3B25C-5B1A-4F74-ADF0-5E2379E0F4DD}"/>
    <cellStyle name="Обычный 2 8 2" xfId="139" xr:uid="{3AF8A3D7-21DF-421F-B611-72F613243D4E}"/>
    <cellStyle name="Обычный 2 8 2 2" xfId="260" xr:uid="{DE1707A6-6B4D-4C12-BAE6-1A9035DCEF80}"/>
    <cellStyle name="Обычный 2 8 2 2 2" xfId="501" xr:uid="{0A27D03A-22A3-4E7D-AEC4-F88AE3AD8DD3}"/>
    <cellStyle name="Обычный 2 8 2 3" xfId="381" xr:uid="{17C5813F-0AEC-4483-B878-CCCEE57294E6}"/>
    <cellStyle name="Обычный 2 8 3" xfId="163" xr:uid="{E484FD68-8335-44CE-B46A-7AF732E7C5C7}"/>
    <cellStyle name="Обычный 2 8 3 2" xfId="284" xr:uid="{C8C7BC92-9383-48DF-884F-406D220F1745}"/>
    <cellStyle name="Обычный 2 8 3 2 2" xfId="525" xr:uid="{9BA259DB-2C0F-4896-A796-21BD04E83F70}"/>
    <cellStyle name="Обычный 2 8 3 3" xfId="405" xr:uid="{9478D837-F8EC-4AF1-8753-4BD1E84B791D}"/>
    <cellStyle name="Обычный 2 8 4" xfId="187" xr:uid="{80842F6F-26D2-4737-B88A-6034165B4D3D}"/>
    <cellStyle name="Обычный 2 8 4 2" xfId="308" xr:uid="{473F90DE-F5EB-4E08-9400-59EA19B4FC04}"/>
    <cellStyle name="Обычный 2 8 4 2 2" xfId="549" xr:uid="{D95EA36E-8190-4D9D-86EF-3BA05BE0AD78}"/>
    <cellStyle name="Обычный 2 8 4 3" xfId="429" xr:uid="{1B5E5744-54C3-440C-8983-EC3E6628F13A}"/>
    <cellStyle name="Обычный 2 8 5" xfId="212" xr:uid="{628E5483-FB51-49F2-B59A-D0CACFA3FEBD}"/>
    <cellStyle name="Обычный 2 8 5 2" xfId="332" xr:uid="{734D2A13-0C40-4906-9FE6-29C7D745102D}"/>
    <cellStyle name="Обычный 2 8 5 2 2" xfId="573" xr:uid="{8E328F35-FFFE-4A69-A385-737198D2A98D}"/>
    <cellStyle name="Обычный 2 8 5 3" xfId="453" xr:uid="{BAE2B233-33F2-4027-8803-4583479EEF5C}"/>
    <cellStyle name="Обычный 2 8 6" xfId="236" xr:uid="{810246C8-FC64-4C20-B3E1-BB62E07E939F}"/>
    <cellStyle name="Обычный 2 8 6 2" xfId="477" xr:uid="{06CA6D0E-7158-462F-8CB9-9A7284A4E59A}"/>
    <cellStyle name="Обычный 2 8 7" xfId="357" xr:uid="{F5BB696C-DCA5-4429-B316-12E8FE4B62E8}"/>
    <cellStyle name="Обычный 3" xfId="3" xr:uid="{9BDCAD61-928C-43C4-8FFD-C2CC2D2B8728}"/>
    <cellStyle name="Обычный 4" xfId="100" xr:uid="{6D047E55-7FFF-45DB-89F8-950BEA91846D}"/>
    <cellStyle name="Обычный 4 2" xfId="126" xr:uid="{2CBF2BB6-CC90-408A-A9D2-C266CF652570}"/>
    <cellStyle name="Обычный 5" xfId="113" xr:uid="{44990728-B1D0-4F2A-922C-83C609829103}"/>
    <cellStyle name="Обычный 6" xfId="193" xr:uid="{1E0A3F73-C7C8-4E26-80A2-FA70EE683FAB}"/>
    <cellStyle name="Обычный 7" xfId="338" xr:uid="{F98D77EE-38A4-4929-8F64-2CAB0FB6B46E}"/>
    <cellStyle name="Обычный 7 2" xfId="579" xr:uid="{629232E4-54BA-4DA9-8806-53D245AC932F}"/>
    <cellStyle name="Тысячи [0]_Example " xfId="4" xr:uid="{AA72C875-E42F-4B83-96DB-EBF80D15E74D}"/>
    <cellStyle name="Тысячи_Example " xfId="5" xr:uid="{A7735AD1-AEEB-4A9D-9D25-1E1F07E91509}"/>
    <cellStyle name="Финансовый 10" xfId="22" xr:uid="{1971A352-F809-4DEA-B982-369F1AC59379}"/>
    <cellStyle name="Финансовый 10 2" xfId="53" xr:uid="{5040ED69-705D-4A66-A876-A75599DC1E9E}"/>
    <cellStyle name="Финансовый 10 3" xfId="84" xr:uid="{A3ED693A-659A-4DD2-9EDB-2FAAD3D78DF7}"/>
    <cellStyle name="Финансовый 2" xfId="6" xr:uid="{EF843438-E363-498B-A3C6-2E8EBFA67F59}"/>
    <cellStyle name="Финансовый 2 2" xfId="15" xr:uid="{F218C39D-CD9B-4F8E-B824-813D4AD3BE22}"/>
    <cellStyle name="Финансовый 2 2 2" xfId="31" xr:uid="{FC724AEA-4A53-4D20-9E0E-9F05F3A552A2}"/>
    <cellStyle name="Финансовый 2 2 2 2" xfId="62" xr:uid="{E4B00736-656D-4DCD-A041-1AD9BA58CA8B}"/>
    <cellStyle name="Финансовый 2 2 2 3" xfId="93" xr:uid="{212EA7C6-7034-40A8-A85B-1E606F805A48}"/>
    <cellStyle name="Финансовый 2 2 3" xfId="46" xr:uid="{48CA91C9-D613-42C0-9F20-842D693D67A2}"/>
    <cellStyle name="Финансовый 2 2 4" xfId="77" xr:uid="{1BD2E6B4-AF82-4AF3-92E1-FAC46DCA8B1E}"/>
    <cellStyle name="Финансовый 2 3" xfId="23" xr:uid="{B4DB75C9-EC45-4462-9788-8920CBF3069E}"/>
    <cellStyle name="Финансовый 2 3 2" xfId="54" xr:uid="{D4C96132-A0A4-4478-9723-C75483493403}"/>
    <cellStyle name="Финансовый 2 3 3" xfId="85" xr:uid="{C2203FC2-C376-4889-ACCF-579A764D8A79}"/>
    <cellStyle name="Финансовый 2 4" xfId="38" xr:uid="{993881FA-4470-4732-A736-F351AD78E229}"/>
    <cellStyle name="Финансовый 2 5" xfId="69" xr:uid="{2BF3D60B-9E05-4475-B565-CE8C48CF3B70}"/>
    <cellStyle name="Финансовый 3" xfId="7" xr:uid="{3AF69C84-AF22-4CA5-BFE1-B0F0CB630E64}"/>
    <cellStyle name="Финансовый 3 2" xfId="16" xr:uid="{9218C88A-79A0-4090-96E9-8880241272AA}"/>
    <cellStyle name="Финансовый 3 2 2" xfId="32" xr:uid="{9DCA5E02-1F23-483B-B526-C778467B2E75}"/>
    <cellStyle name="Финансовый 3 2 2 2" xfId="63" xr:uid="{9B68677F-A57C-4AA8-9546-2849D4F55D75}"/>
    <cellStyle name="Финансовый 3 2 2 3" xfId="94" xr:uid="{772148AA-999F-4A32-A64C-1FC870FB859A}"/>
    <cellStyle name="Финансовый 3 2 3" xfId="47" xr:uid="{44536BC7-FC9C-4606-95DB-8E30632F2B30}"/>
    <cellStyle name="Финансовый 3 2 4" xfId="78" xr:uid="{B55174CA-325F-4D3E-9925-E9FFF4E55AC9}"/>
    <cellStyle name="Финансовый 3 3" xfId="24" xr:uid="{113CD17C-8261-48FF-A670-3A104368E965}"/>
    <cellStyle name="Финансовый 3 3 2" xfId="55" xr:uid="{F1C79C8C-393F-4F47-B47C-DEB617273D4D}"/>
    <cellStyle name="Финансовый 3 3 3" xfId="86" xr:uid="{4C7D94F3-63A2-420D-8E58-F0CF566E62A0}"/>
    <cellStyle name="Финансовый 3 4" xfId="39" xr:uid="{2BEF196E-15F2-49FB-87C4-32B276EE749E}"/>
    <cellStyle name="Финансовый 3 5" xfId="70" xr:uid="{53661568-26F7-43D2-B896-4F102F7EECCD}"/>
    <cellStyle name="Финансовый 4" xfId="8" xr:uid="{BAA45B65-9D84-443C-A283-3E07686E1FEF}"/>
    <cellStyle name="Финансовый 4 2" xfId="17" xr:uid="{1515CA3F-EB8C-4A97-ADE7-37D5AC3DF77A}"/>
    <cellStyle name="Финансовый 4 2 2" xfId="33" xr:uid="{8BDE9ED1-A12F-43AF-946F-1A38936334D1}"/>
    <cellStyle name="Финансовый 4 2 2 2" xfId="64" xr:uid="{AE2C459C-0C00-422F-B412-C1B479C2B45D}"/>
    <cellStyle name="Финансовый 4 2 2 3" xfId="95" xr:uid="{8C86D967-F86A-4D91-A2CA-AFCF3993948B}"/>
    <cellStyle name="Финансовый 4 2 3" xfId="48" xr:uid="{CF29CFE1-226D-41F7-9D46-AAF437EAD073}"/>
    <cellStyle name="Финансовый 4 2 4" xfId="79" xr:uid="{1838FB65-EDD8-40A5-8DA0-C0E22C08019D}"/>
    <cellStyle name="Финансовый 4 3" xfId="25" xr:uid="{CF7076CC-A8CE-486E-BC7D-785CD0A304DE}"/>
    <cellStyle name="Финансовый 4 3 2" xfId="56" xr:uid="{BBE62118-DBC1-43AE-AB12-23DF68944169}"/>
    <cellStyle name="Финансовый 4 3 3" xfId="87" xr:uid="{5E8A59B8-B6F7-4BE7-A7BD-F5922892275D}"/>
    <cellStyle name="Финансовый 4 4" xfId="40" xr:uid="{548511F5-53C2-432F-B43F-6754CE21D98C}"/>
    <cellStyle name="Финансовый 4 5" xfId="71" xr:uid="{E23A0BD2-D806-44B7-804B-8754A3B9CD4B}"/>
    <cellStyle name="Финансовый 5" xfId="9" xr:uid="{732470BE-67B1-447F-AD7D-9FC8A93103C2}"/>
    <cellStyle name="Финансовый 5 2" xfId="18" xr:uid="{B11CD785-A6A0-4E15-97D1-6106E5E42651}"/>
    <cellStyle name="Финансовый 5 2 2" xfId="34" xr:uid="{8DB873AE-10EA-4B03-BC5E-85DA15F2B762}"/>
    <cellStyle name="Финансовый 5 2 2 2" xfId="65" xr:uid="{6DDD6500-B3C6-4536-A8A7-A3CB3987055E}"/>
    <cellStyle name="Финансовый 5 2 2 3" xfId="96" xr:uid="{C98E682D-DEFC-45A4-8817-B425541CEBDA}"/>
    <cellStyle name="Финансовый 5 2 3" xfId="49" xr:uid="{E412CD0B-30D6-446D-AE63-E630700F882A}"/>
    <cellStyle name="Финансовый 5 2 4" xfId="80" xr:uid="{BD0A30F2-9593-4BA5-ADFD-DD0714F7B236}"/>
    <cellStyle name="Финансовый 5 3" xfId="26" xr:uid="{3DB88D94-5678-4717-B402-E2059752FE4F}"/>
    <cellStyle name="Финансовый 5 3 2" xfId="57" xr:uid="{2B9C0791-CEA3-4F2B-AE5F-05AB92C3B640}"/>
    <cellStyle name="Финансовый 5 3 3" xfId="88" xr:uid="{CA8F40F9-4AB2-4B47-8F8C-53B5F1B67014}"/>
    <cellStyle name="Финансовый 5 4" xfId="41" xr:uid="{3431CBBA-682B-4D4D-A3D2-31672755DD42}"/>
    <cellStyle name="Финансовый 5 5" xfId="72" xr:uid="{C2C6B76C-4E7C-47E5-8753-67210F26074F}"/>
    <cellStyle name="Финансовый 6" xfId="10" xr:uid="{71AFF7C1-D270-42D6-AE79-72E56A6DA9C6}"/>
    <cellStyle name="Финансовый 6 2" xfId="19" xr:uid="{E85A59FD-BA99-4106-A358-F8A7776202E0}"/>
    <cellStyle name="Финансовый 6 2 2" xfId="35" xr:uid="{61C7F5D9-967E-4C5E-9E76-0DDD1E7C2F8F}"/>
    <cellStyle name="Финансовый 6 2 2 2" xfId="66" xr:uid="{E1565C75-19A2-4244-B863-2698B0438D46}"/>
    <cellStyle name="Финансовый 6 2 2 3" xfId="97" xr:uid="{E43D0824-D10F-4B8A-8CBB-0FF98AFD3388}"/>
    <cellStyle name="Финансовый 6 2 3" xfId="50" xr:uid="{9184FCDF-6AB6-4C2F-B0A3-EB2F8E88BD7B}"/>
    <cellStyle name="Финансовый 6 2 4" xfId="81" xr:uid="{A7A59929-46CD-4AEC-AC01-25AE27B1AB91}"/>
    <cellStyle name="Финансовый 6 3" xfId="27" xr:uid="{89BEFC83-B9DC-41AD-8D45-741FA634C695}"/>
    <cellStyle name="Финансовый 6 3 2" xfId="58" xr:uid="{3B55C07E-5C3A-4FB1-AAB0-3E87658360AD}"/>
    <cellStyle name="Финансовый 6 3 3" xfId="89" xr:uid="{266CA977-CF67-43C0-B87E-339F547BC3E8}"/>
    <cellStyle name="Финансовый 6 4" xfId="42" xr:uid="{9E55A794-F692-4F89-AE64-734ECAF5A567}"/>
    <cellStyle name="Финансовый 6 5" xfId="73" xr:uid="{78585144-A132-498F-AB3F-E7E7D4A873D5}"/>
    <cellStyle name="Финансовый 7" xfId="11" xr:uid="{77DB6A3A-D78A-4E7A-BFD8-E36D4B83B3C5}"/>
    <cellStyle name="Финансовый 7 2" xfId="20" xr:uid="{54901E4F-BABD-4758-AEB0-5721FFC68155}"/>
    <cellStyle name="Финансовый 7 2 2" xfId="36" xr:uid="{84BE58CD-382A-47FB-9052-FF699537FA63}"/>
    <cellStyle name="Финансовый 7 2 2 2" xfId="67" xr:uid="{067C2048-A947-44DD-B437-B98774AF0D9A}"/>
    <cellStyle name="Финансовый 7 2 2 3" xfId="98" xr:uid="{41C2E156-292B-4DAD-AA94-C39883362C9B}"/>
    <cellStyle name="Финансовый 7 2 3" xfId="51" xr:uid="{C32E7F0F-6678-4853-88F2-14319DCEB2D8}"/>
    <cellStyle name="Финансовый 7 2 4" xfId="82" xr:uid="{5511ED28-0DF8-4FE0-8464-9B09A33AAA93}"/>
    <cellStyle name="Финансовый 7 3" xfId="28" xr:uid="{5E045AC2-B981-49AA-9DD7-05D658AEC89E}"/>
    <cellStyle name="Финансовый 7 3 2" xfId="59" xr:uid="{2F974763-D339-41A2-984E-8842BEAD4AA7}"/>
    <cellStyle name="Финансовый 7 3 3" xfId="90" xr:uid="{FB4A50A0-D413-4F78-8C7E-54B62BD15914}"/>
    <cellStyle name="Финансовый 7 4" xfId="43" xr:uid="{63F819A0-E46D-4B15-B734-F8CE76B8751A}"/>
    <cellStyle name="Финансовый 7 5" xfId="74" xr:uid="{25501F57-B250-4068-8038-7C2518AB0B50}"/>
    <cellStyle name="Финансовый 8" xfId="14" xr:uid="{C891D380-058D-4D0F-A889-EE82BA1D8DE4}"/>
    <cellStyle name="Финансовый 8 2" xfId="30" xr:uid="{C95C895C-6B8C-4874-A369-93D20F9B06AB}"/>
    <cellStyle name="Финансовый 8 2 2" xfId="61" xr:uid="{0D392712-5D98-458E-A4F6-B251310F15FD}"/>
    <cellStyle name="Финансовый 8 2 3" xfId="92" xr:uid="{63A2770B-E36A-4D07-84E1-91060F2BF9D8}"/>
    <cellStyle name="Финансовый 8 3" xfId="45" xr:uid="{0F40BA92-D562-4230-B359-0BB847627C0D}"/>
    <cellStyle name="Финансовый 8 4" xfId="76" xr:uid="{C140140A-F0C7-40DB-9874-1A7BC8E53C23}"/>
    <cellStyle name="Финансовый 9" xfId="13" xr:uid="{A0DD3676-7178-4FE8-A340-8306C9D1ED64}"/>
    <cellStyle name="Финансовый 9 2" xfId="29" xr:uid="{6F5D66F9-609A-4CDF-AA20-591B0A0A2C33}"/>
    <cellStyle name="Финансовый 9 2 2" xfId="60" xr:uid="{36967833-C2C4-4269-B989-4054C96D9CAD}"/>
    <cellStyle name="Финансовый 9 2 3" xfId="91" xr:uid="{BADA7D76-653D-443B-A601-9222B3AC2D81}"/>
    <cellStyle name="Финансовый 9 3" xfId="44" xr:uid="{5036480D-1DBE-4F8C-890F-DC178D2D15A9}"/>
    <cellStyle name="Финансовый 9 4" xfId="75" xr:uid="{7D21D906-BECF-4D68-ABA7-D6045A79FBBD}"/>
  </cellStyles>
  <dxfs count="17">
    <dxf>
      <font>
        <color rgb="FFFF9900"/>
      </font>
    </dxf>
    <dxf>
      <font>
        <color rgb="FFFF0000"/>
      </font>
    </dxf>
    <dxf>
      <font>
        <color rgb="FFFF9900"/>
      </font>
    </dxf>
    <dxf>
      <font>
        <color rgb="FFFF0000"/>
      </font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CCFFCC"/>
      <color rgb="FFCC99FF"/>
      <color rgb="FFFF9900"/>
      <color rgb="FFFF0000"/>
      <color rgb="FF009900"/>
      <color rgb="FFFF6600"/>
      <color rgb="FFFFC000"/>
      <color rgb="FF99CCFF"/>
      <color rgb="FF92D05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По_дням!$S$14:$S$29</c:f>
              <c:numCache>
                <c:formatCode>m/d/yyyy</c:formatCode>
                <c:ptCount val="16"/>
                <c:pt idx="0">
                  <c:v>43922</c:v>
                </c:pt>
                <c:pt idx="1">
                  <c:v>43922</c:v>
                </c:pt>
                <c:pt idx="2">
                  <c:v>43923</c:v>
                </c:pt>
                <c:pt idx="3">
                  <c:v>43924</c:v>
                </c:pt>
                <c:pt idx="4">
                  <c:v>43927</c:v>
                </c:pt>
                <c:pt idx="5">
                  <c:v>43928</c:v>
                </c:pt>
                <c:pt idx="6">
                  <c:v>43929</c:v>
                </c:pt>
                <c:pt idx="7">
                  <c:v>43930</c:v>
                </c:pt>
                <c:pt idx="8">
                  <c:v>43931</c:v>
                </c:pt>
                <c:pt idx="9">
                  <c:v>43934</c:v>
                </c:pt>
                <c:pt idx="10">
                  <c:v>43935</c:v>
                </c:pt>
                <c:pt idx="11">
                  <c:v>43936</c:v>
                </c:pt>
                <c:pt idx="12">
                  <c:v>43937</c:v>
                </c:pt>
                <c:pt idx="13">
                  <c:v>43938</c:v>
                </c:pt>
                <c:pt idx="14">
                  <c:v>43959</c:v>
                </c:pt>
                <c:pt idx="15">
                  <c:v>43962</c:v>
                </c:pt>
              </c:numCache>
            </c:numRef>
          </c:cat>
          <c:val>
            <c:numRef>
              <c:f>По_дням!$T$14:$T$29</c:f>
              <c:numCache>
                <c:formatCode>[$$-409]#\ ##0.00_ ;[Red]\-[$$-409]#\ ##0.00\ </c:formatCode>
                <c:ptCount val="16"/>
                <c:pt idx="0">
                  <c:v>500</c:v>
                </c:pt>
                <c:pt idx="1">
                  <c:v>537.58000000000004</c:v>
                </c:pt>
                <c:pt idx="2">
                  <c:v>565.24</c:v>
                </c:pt>
                <c:pt idx="3">
                  <c:v>604.54</c:v>
                </c:pt>
                <c:pt idx="4">
                  <c:v>570.04999999999995</c:v>
                </c:pt>
                <c:pt idx="5">
                  <c:v>607.66999999999996</c:v>
                </c:pt>
                <c:pt idx="6">
                  <c:v>635.67999999999995</c:v>
                </c:pt>
                <c:pt idx="7">
                  <c:v>674.9799999999999</c:v>
                </c:pt>
                <c:pt idx="8">
                  <c:v>718.1099999999999</c:v>
                </c:pt>
                <c:pt idx="9">
                  <c:v>717.75999999999988</c:v>
                </c:pt>
                <c:pt idx="10">
                  <c:v>755.7299999999999</c:v>
                </c:pt>
                <c:pt idx="11">
                  <c:v>771.27999999999986</c:v>
                </c:pt>
                <c:pt idx="12">
                  <c:v>831.0899999999998</c:v>
                </c:pt>
                <c:pt idx="13">
                  <c:v>996.48999999999978</c:v>
                </c:pt>
                <c:pt idx="14">
                  <c:v>1054.9699999999998</c:v>
                </c:pt>
                <c:pt idx="15">
                  <c:v>1050.4399999999998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3B-42FB-99EA-29A2BE5553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8854272"/>
        <c:axId val="1609864608"/>
      </c:lineChart>
      <c:dateAx>
        <c:axId val="1448854272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09864608"/>
        <c:crosses val="autoZero"/>
        <c:auto val="1"/>
        <c:lblOffset val="100"/>
        <c:baseTimeUnit val="days"/>
      </c:dateAx>
      <c:valAx>
        <c:axId val="1609864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\ ##0.00_ ;[Red]\-[$$-409]#\ 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448854272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Торговля!$Z$6:$Z$144</c:f>
              <c:numCache>
                <c:formatCode>[$$-409]#\ ##0.00_ ;[Red]\-[$$-409]#\ ##0.00\ </c:formatCode>
                <c:ptCount val="139"/>
                <c:pt idx="0">
                  <c:v>500</c:v>
                </c:pt>
                <c:pt idx="1">
                  <c:v>506.68</c:v>
                </c:pt>
                <c:pt idx="2">
                  <c:v>530.86</c:v>
                </c:pt>
                <c:pt idx="3">
                  <c:v>521.29</c:v>
                </c:pt>
                <c:pt idx="4">
                  <c:v>526.71999999999991</c:v>
                </c:pt>
                <c:pt idx="5">
                  <c:v>532.14999999999986</c:v>
                </c:pt>
                <c:pt idx="6">
                  <c:v>537.57999999999981</c:v>
                </c:pt>
                <c:pt idx="7">
                  <c:v>530.50999999999976</c:v>
                </c:pt>
                <c:pt idx="8">
                  <c:v>535.93999999999971</c:v>
                </c:pt>
                <c:pt idx="9">
                  <c:v>541.36999999999966</c:v>
                </c:pt>
                <c:pt idx="10">
                  <c:v>546.79999999999961</c:v>
                </c:pt>
                <c:pt idx="11">
                  <c:v>552.22999999999956</c:v>
                </c:pt>
                <c:pt idx="12">
                  <c:v>557.65999999999951</c:v>
                </c:pt>
                <c:pt idx="13">
                  <c:v>563.08999999999946</c:v>
                </c:pt>
                <c:pt idx="14">
                  <c:v>568.51999999999941</c:v>
                </c:pt>
                <c:pt idx="15">
                  <c:v>573.94999999999936</c:v>
                </c:pt>
                <c:pt idx="16">
                  <c:v>563.12999999999931</c:v>
                </c:pt>
                <c:pt idx="17">
                  <c:v>564.80999999999926</c:v>
                </c:pt>
                <c:pt idx="18">
                  <c:v>565.23999999999921</c:v>
                </c:pt>
                <c:pt idx="19">
                  <c:v>563.16999999999916</c:v>
                </c:pt>
                <c:pt idx="20">
                  <c:v>568.59999999999911</c:v>
                </c:pt>
                <c:pt idx="21">
                  <c:v>575.27999999999906</c:v>
                </c:pt>
                <c:pt idx="22">
                  <c:v>581.95999999999901</c:v>
                </c:pt>
                <c:pt idx="23">
                  <c:v>587.38999999999896</c:v>
                </c:pt>
                <c:pt idx="24">
                  <c:v>582.81999999999891</c:v>
                </c:pt>
                <c:pt idx="25">
                  <c:v>588.24999999999886</c:v>
                </c:pt>
                <c:pt idx="26">
                  <c:v>593.67999999999881</c:v>
                </c:pt>
                <c:pt idx="27">
                  <c:v>599.10999999999876</c:v>
                </c:pt>
                <c:pt idx="28">
                  <c:v>604.53999999999871</c:v>
                </c:pt>
                <c:pt idx="29">
                  <c:v>592.46999999999866</c:v>
                </c:pt>
                <c:pt idx="30">
                  <c:v>599.14999999999861</c:v>
                </c:pt>
                <c:pt idx="31">
                  <c:v>587.07999999999856</c:v>
                </c:pt>
                <c:pt idx="32">
                  <c:v>590.00999999999851</c:v>
                </c:pt>
                <c:pt idx="33">
                  <c:v>592.93999999999846</c:v>
                </c:pt>
                <c:pt idx="34">
                  <c:v>580.86999999999841</c:v>
                </c:pt>
                <c:pt idx="35">
                  <c:v>570.04999999999836</c:v>
                </c:pt>
                <c:pt idx="36">
                  <c:v>579.22999999999831</c:v>
                </c:pt>
                <c:pt idx="37">
                  <c:v>587.15999999999826</c:v>
                </c:pt>
                <c:pt idx="38">
                  <c:v>592.58999999999821</c:v>
                </c:pt>
                <c:pt idx="39">
                  <c:v>598.01999999999816</c:v>
                </c:pt>
                <c:pt idx="40">
                  <c:v>603.44999999999811</c:v>
                </c:pt>
                <c:pt idx="41">
                  <c:v>592.62999999999806</c:v>
                </c:pt>
                <c:pt idx="42">
                  <c:v>601.80999999999801</c:v>
                </c:pt>
                <c:pt idx="43">
                  <c:v>610.98999999999796</c:v>
                </c:pt>
                <c:pt idx="44">
                  <c:v>607.66999999999791</c:v>
                </c:pt>
                <c:pt idx="45">
                  <c:v>616.84999999999786</c:v>
                </c:pt>
                <c:pt idx="46">
                  <c:v>621.02999999999781</c:v>
                </c:pt>
                <c:pt idx="47">
                  <c:v>613.95999999999776</c:v>
                </c:pt>
                <c:pt idx="48">
                  <c:v>620.63999999999771</c:v>
                </c:pt>
                <c:pt idx="49">
                  <c:v>622.31999999999766</c:v>
                </c:pt>
                <c:pt idx="50">
                  <c:v>627.74999999999761</c:v>
                </c:pt>
                <c:pt idx="51">
                  <c:v>635.67999999999756</c:v>
                </c:pt>
                <c:pt idx="52">
                  <c:v>629.85999999999751</c:v>
                </c:pt>
                <c:pt idx="53">
                  <c:v>635.28999999999746</c:v>
                </c:pt>
                <c:pt idx="54">
                  <c:v>641.96999999999741</c:v>
                </c:pt>
                <c:pt idx="55">
                  <c:v>648.64999999999736</c:v>
                </c:pt>
                <c:pt idx="56">
                  <c:v>636.57999999999731</c:v>
                </c:pt>
                <c:pt idx="57">
                  <c:v>645.75999999999726</c:v>
                </c:pt>
                <c:pt idx="58">
                  <c:v>648.68999999999721</c:v>
                </c:pt>
                <c:pt idx="59">
                  <c:v>662.86999999999716</c:v>
                </c:pt>
                <c:pt idx="60">
                  <c:v>669.54999999999711</c:v>
                </c:pt>
                <c:pt idx="61">
                  <c:v>674.97999999999706</c:v>
                </c:pt>
                <c:pt idx="62">
                  <c:v>681.65999999999701</c:v>
                </c:pt>
                <c:pt idx="63">
                  <c:v>675.83999999999696</c:v>
                </c:pt>
                <c:pt idx="64">
                  <c:v>681.26999999999691</c:v>
                </c:pt>
                <c:pt idx="65">
                  <c:v>686.69999999999686</c:v>
                </c:pt>
                <c:pt idx="66">
                  <c:v>692.12999999999681</c:v>
                </c:pt>
                <c:pt idx="67">
                  <c:v>695.05999999999676</c:v>
                </c:pt>
                <c:pt idx="68">
                  <c:v>687.98999999999671</c:v>
                </c:pt>
                <c:pt idx="69">
                  <c:v>688.41999999999666</c:v>
                </c:pt>
                <c:pt idx="70">
                  <c:v>693.84999999999661</c:v>
                </c:pt>
                <c:pt idx="71">
                  <c:v>699.27999999999656</c:v>
                </c:pt>
                <c:pt idx="72">
                  <c:v>704.70999999999651</c:v>
                </c:pt>
                <c:pt idx="73">
                  <c:v>697.63999999999646</c:v>
                </c:pt>
                <c:pt idx="74">
                  <c:v>703.06999999999641</c:v>
                </c:pt>
                <c:pt idx="75">
                  <c:v>707.24999999999636</c:v>
                </c:pt>
                <c:pt idx="76">
                  <c:v>712.67999999999631</c:v>
                </c:pt>
                <c:pt idx="77">
                  <c:v>718.10999999999626</c:v>
                </c:pt>
                <c:pt idx="78">
                  <c:v>723.53999999999621</c:v>
                </c:pt>
                <c:pt idx="79">
                  <c:v>728.96999999999616</c:v>
                </c:pt>
                <c:pt idx="80">
                  <c:v>718.14999999999611</c:v>
                </c:pt>
                <c:pt idx="81">
                  <c:v>728.57999999999606</c:v>
                </c:pt>
                <c:pt idx="82">
                  <c:v>717.75999999999601</c:v>
                </c:pt>
                <c:pt idx="83">
                  <c:v>724.43999999999596</c:v>
                </c:pt>
                <c:pt idx="84">
                  <c:v>733.61999999999591</c:v>
                </c:pt>
                <c:pt idx="85">
                  <c:v>742.79999999999586</c:v>
                </c:pt>
                <c:pt idx="86">
                  <c:v>755.72999999999581</c:v>
                </c:pt>
                <c:pt idx="87">
                  <c:v>727.40999999999576</c:v>
                </c:pt>
                <c:pt idx="88">
                  <c:v>721.58999999999571</c:v>
                </c:pt>
                <c:pt idx="89">
                  <c:v>725.76999999999566</c:v>
                </c:pt>
                <c:pt idx="90">
                  <c:v>729.94999999999561</c:v>
                </c:pt>
                <c:pt idx="91">
                  <c:v>734.12999999999556</c:v>
                </c:pt>
                <c:pt idx="92">
                  <c:v>738.30999999999551</c:v>
                </c:pt>
                <c:pt idx="93">
                  <c:v>746.23999999999546</c:v>
                </c:pt>
                <c:pt idx="94">
                  <c:v>755.41999999999541</c:v>
                </c:pt>
                <c:pt idx="95">
                  <c:v>765.84999999999536</c:v>
                </c:pt>
                <c:pt idx="96">
                  <c:v>771.27999999999531</c:v>
                </c:pt>
                <c:pt idx="97">
                  <c:v>776.70999999999526</c:v>
                </c:pt>
                <c:pt idx="98">
                  <c:v>765.88999999999521</c:v>
                </c:pt>
                <c:pt idx="99">
                  <c:v>771.31999999999516</c:v>
                </c:pt>
                <c:pt idx="100">
                  <c:v>782.99999999999511</c:v>
                </c:pt>
                <c:pt idx="101">
                  <c:v>783.42999999999506</c:v>
                </c:pt>
                <c:pt idx="102">
                  <c:v>783.85999999999501</c:v>
                </c:pt>
                <c:pt idx="103">
                  <c:v>796.78999999999496</c:v>
                </c:pt>
                <c:pt idx="104">
                  <c:v>787.64999999999498</c:v>
                </c:pt>
                <c:pt idx="105">
                  <c:v>798.50999999999499</c:v>
                </c:pt>
                <c:pt idx="106">
                  <c:v>809.369999999995</c:v>
                </c:pt>
                <c:pt idx="107">
                  <c:v>820.22999999999502</c:v>
                </c:pt>
                <c:pt idx="108">
                  <c:v>831.08999999999503</c:v>
                </c:pt>
                <c:pt idx="109">
                  <c:v>841.94999999999504</c:v>
                </c:pt>
                <c:pt idx="110">
                  <c:v>852.80999999999506</c:v>
                </c:pt>
                <c:pt idx="111">
                  <c:v>826.16999999999507</c:v>
                </c:pt>
                <c:pt idx="112">
                  <c:v>837.02999999999508</c:v>
                </c:pt>
                <c:pt idx="113">
                  <c:v>847.8899999999951</c:v>
                </c:pt>
                <c:pt idx="114">
                  <c:v>858.74999999999511</c:v>
                </c:pt>
                <c:pt idx="115">
                  <c:v>869.60999999999513</c:v>
                </c:pt>
                <c:pt idx="116">
                  <c:v>872.96999999999514</c:v>
                </c:pt>
                <c:pt idx="117">
                  <c:v>883.82999999999515</c:v>
                </c:pt>
                <c:pt idx="118">
                  <c:v>892.18999999999517</c:v>
                </c:pt>
                <c:pt idx="119">
                  <c:v>898.04999999999518</c:v>
                </c:pt>
                <c:pt idx="120">
                  <c:v>881.40999999999519</c:v>
                </c:pt>
                <c:pt idx="121">
                  <c:v>922.26999999999521</c:v>
                </c:pt>
                <c:pt idx="122">
                  <c:v>958.12999999999522</c:v>
                </c:pt>
                <c:pt idx="123">
                  <c:v>996.48999999999523</c:v>
                </c:pt>
                <c:pt idx="124">
                  <c:v>1000.6699999999952</c:v>
                </c:pt>
                <c:pt idx="125">
                  <c:v>997.34999999999513</c:v>
                </c:pt>
                <c:pt idx="126">
                  <c:v>1005.2799999999951</c:v>
                </c:pt>
                <c:pt idx="127">
                  <c:v>1018.209999999995</c:v>
                </c:pt>
                <c:pt idx="128">
                  <c:v>1029.8899999999951</c:v>
                </c:pt>
                <c:pt idx="129">
                  <c:v>1030.3199999999952</c:v>
                </c:pt>
                <c:pt idx="130">
                  <c:v>1031.9999999999952</c:v>
                </c:pt>
                <c:pt idx="131">
                  <c:v>1041.1799999999953</c:v>
                </c:pt>
                <c:pt idx="132">
                  <c:v>1050.3599999999954</c:v>
                </c:pt>
                <c:pt idx="133">
                  <c:v>1054.5399999999954</c:v>
                </c:pt>
                <c:pt idx="134">
                  <c:v>1054.9699999999955</c:v>
                </c:pt>
                <c:pt idx="135">
                  <c:v>1061.6499999999955</c:v>
                </c:pt>
                <c:pt idx="136">
                  <c:v>1055.8299999999956</c:v>
                </c:pt>
                <c:pt idx="137">
                  <c:v>1058.7599999999957</c:v>
                </c:pt>
                <c:pt idx="138">
                  <c:v>1050.4399999999957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263-41BD-AC62-9D2762E81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280560"/>
        <c:axId val="99157920"/>
      </c:lineChart>
      <c:catAx>
        <c:axId val="40280560"/>
        <c:scaling>
          <c:orientation val="minMax"/>
        </c:scaling>
        <c:delete val="1"/>
        <c:axPos val="b"/>
        <c:numFmt formatCode="[$-F400]h:mm:ss\ AM/PM" sourceLinked="1"/>
        <c:majorTickMark val="none"/>
        <c:minorTickMark val="none"/>
        <c:tickLblPos val="nextTo"/>
        <c:crossAx val="99157920"/>
        <c:crosses val="autoZero"/>
        <c:auto val="1"/>
        <c:lblAlgn val="ctr"/>
        <c:lblOffset val="100"/>
        <c:noMultiLvlLbl val="0"/>
      </c:catAx>
      <c:valAx>
        <c:axId val="99157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$-409]#\ ##0.00_ ;[Red]\-[$$-409]#\ ##0.0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40280560"/>
        <c:crosses val="autoZero"/>
        <c:crossBetween val="between"/>
      </c:valAx>
      <c:spPr>
        <a:noFill/>
        <a:ln w="25400"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1</xdr:row>
      <xdr:rowOff>161924</xdr:rowOff>
    </xdr:from>
    <xdr:to>
      <xdr:col>27</xdr:col>
      <xdr:colOff>600074</xdr:colOff>
      <xdr:row>42</xdr:row>
      <xdr:rowOff>123824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492879F6-CC1C-499A-A650-60231F759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2</xdr:row>
      <xdr:rowOff>28575</xdr:rowOff>
    </xdr:from>
    <xdr:to>
      <xdr:col>27</xdr:col>
      <xdr:colOff>590550</xdr:colOff>
      <xdr:row>41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89B69EF6-5BC3-4665-A912-64763F06F5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outlinePr summaryBelow="0" summaryRight="0"/>
  </sheetPr>
  <dimension ref="B1:AI1005"/>
  <sheetViews>
    <sheetView showZeros="0" tabSelected="1" zoomScaleNormal="100" workbookViewId="0">
      <pane xSplit="2" ySplit="6" topLeftCell="C7" activePane="bottomRight" state="frozen"/>
      <selection activeCell="M22" sqref="M22"/>
      <selection pane="topRight" activeCell="M22" sqref="M22"/>
      <selection pane="bottomLeft" activeCell="M22" sqref="M22"/>
      <selection pane="bottomRight" activeCell="U1" sqref="U1:AB1048576"/>
    </sheetView>
  </sheetViews>
  <sheetFormatPr defaultColWidth="14.42578125" defaultRowHeight="15.75" customHeight="1"/>
  <cols>
    <col min="1" max="1" width="2.28515625" style="21" customWidth="1"/>
    <col min="2" max="2" width="4" style="22" bestFit="1" customWidth="1"/>
    <col min="3" max="3" width="13.28515625" style="21" bestFit="1" customWidth="1"/>
    <col min="4" max="4" width="9" style="21" customWidth="1"/>
    <col min="5" max="5" width="10.5703125" style="21" bestFit="1" customWidth="1"/>
    <col min="6" max="6" width="13" style="21" customWidth="1"/>
    <col min="7" max="7" width="12.28515625" style="21" bestFit="1" customWidth="1"/>
    <col min="8" max="8" width="11" style="21" bestFit="1" customWidth="1"/>
    <col min="9" max="9" width="12.28515625" style="21" bestFit="1" customWidth="1"/>
    <col min="10" max="10" width="12.42578125" style="21" bestFit="1" customWidth="1"/>
    <col min="11" max="11" width="12.42578125" customWidth="1"/>
    <col min="12" max="12" width="10.5703125" style="21" bestFit="1" customWidth="1"/>
    <col min="13" max="13" width="10.28515625" style="21" bestFit="1" customWidth="1"/>
    <col min="14" max="14" width="12.85546875" style="21" customWidth="1"/>
    <col min="15" max="15" width="10.5703125" style="21" bestFit="1" customWidth="1"/>
    <col min="16" max="16" width="10.42578125" style="21" bestFit="1" customWidth="1"/>
    <col min="17" max="17" width="17.85546875" style="21" customWidth="1"/>
    <col min="18" max="18" width="13.140625" style="21" customWidth="1"/>
    <col min="19" max="19" width="10.42578125" style="21" customWidth="1"/>
    <col min="20" max="20" width="19" style="18" customWidth="1"/>
    <col min="21" max="21" width="11.5703125" style="18" hidden="1" customWidth="1"/>
    <col min="22" max="22" width="10.28515625" style="18" hidden="1" customWidth="1"/>
    <col min="23" max="23" width="16.42578125" style="21" hidden="1" customWidth="1"/>
    <col min="24" max="24" width="9.42578125" style="21" hidden="1" customWidth="1"/>
    <col min="25" max="25" width="12.28515625" style="21" hidden="1" customWidth="1"/>
    <col min="26" max="27" width="11.28515625" style="18" hidden="1" customWidth="1"/>
    <col min="28" max="28" width="14.7109375" style="21" hidden="1" customWidth="1"/>
    <col min="29" max="29" width="8" style="21" bestFit="1" customWidth="1"/>
    <col min="30" max="16384" width="14.42578125" style="21"/>
  </cols>
  <sheetData>
    <row r="1" spans="2:35" s="18" customFormat="1" ht="15.75" customHeight="1">
      <c r="I1" s="19"/>
      <c r="K1"/>
      <c r="L1" s="20"/>
      <c r="M1" s="20"/>
      <c r="Q1" s="21"/>
      <c r="R1" s="21"/>
    </row>
    <row r="2" spans="2:35" ht="38.25">
      <c r="B2" s="21"/>
      <c r="D2" s="28" t="s">
        <v>8</v>
      </c>
      <c r="E2" s="28" t="s">
        <v>9</v>
      </c>
      <c r="G2" s="28" t="s">
        <v>19</v>
      </c>
      <c r="H2" s="28" t="s">
        <v>80</v>
      </c>
      <c r="I2" s="28" t="s">
        <v>22</v>
      </c>
      <c r="J2" s="28" t="s">
        <v>20</v>
      </c>
      <c r="K2" s="28" t="s">
        <v>76</v>
      </c>
      <c r="L2" s="28" t="s">
        <v>20</v>
      </c>
      <c r="M2" s="28" t="s">
        <v>76</v>
      </c>
      <c r="O2" s="28" t="s">
        <v>84</v>
      </c>
      <c r="P2" s="5">
        <v>500</v>
      </c>
      <c r="S2" s="28" t="s">
        <v>85</v>
      </c>
      <c r="T2" s="4">
        <f>$P$2+$T$4+SUM($N$7:$N$777)</f>
        <v>1050.4400000000003</v>
      </c>
      <c r="U2" s="21"/>
    </row>
    <row r="3" spans="2:35" ht="12.75">
      <c r="C3" s="27" t="s">
        <v>17</v>
      </c>
      <c r="D3" s="5">
        <v>0.82</v>
      </c>
      <c r="E3" s="5">
        <v>3.88</v>
      </c>
      <c r="G3" s="28" t="s">
        <v>8</v>
      </c>
      <c r="H3" s="2">
        <f>ROUNDDOWN($T$2/$D$4,0)</f>
        <v>21</v>
      </c>
      <c r="I3" s="6">
        <v>0.19</v>
      </c>
      <c r="J3" s="2">
        <f>ROUNDDOWN($T$2/$D$4*$I$3,0)</f>
        <v>3</v>
      </c>
      <c r="K3" s="3">
        <f>IFERROR(ROUNDDOWN((($T$2*$P$4-$J$3*$D$3)/($J$3*1.25)),0),"")</f>
        <v>4</v>
      </c>
      <c r="L3" s="7">
        <v>2</v>
      </c>
      <c r="M3" s="3">
        <f>IF($L$3&gt;$H$3,"Нет!!!",IFERROR(ROUNDDOWN((($T$2*$P$4-$L$3*$D$3)/($L$3*1.25)),0),""))</f>
        <v>7</v>
      </c>
      <c r="R3" s="18"/>
      <c r="U3" s="21"/>
    </row>
    <row r="4" spans="2:35" ht="25.5">
      <c r="C4" s="27" t="s">
        <v>18</v>
      </c>
      <c r="D4" s="5">
        <v>50</v>
      </c>
      <c r="E4" s="5">
        <v>500</v>
      </c>
      <c r="G4" s="28" t="s">
        <v>9</v>
      </c>
      <c r="H4" s="2">
        <f>ROUNDDOWN($T$2/$E$4,0)</f>
        <v>2</v>
      </c>
      <c r="I4" s="6">
        <v>0.19</v>
      </c>
      <c r="J4" s="2">
        <f>ROUNDDOWN($T$2/$E$4*$I$4,0)</f>
        <v>0</v>
      </c>
      <c r="K4" s="3" t="str">
        <f>IFERROR(ROUNDDOWN((($T$2*$P$4-$J$4*$E$3)/($J$4*12.5)),0),"")</f>
        <v/>
      </c>
      <c r="L4" s="7">
        <v>1</v>
      </c>
      <c r="M4" s="3">
        <f>IF($L$4&gt;$H$4,"Нет!!!",IFERROR(ROUNDDOWN((($T$2*$P$4-$L$4*$E$3)/($L$4*12.5)),0),""))</f>
        <v>1</v>
      </c>
      <c r="O4" s="28" t="s">
        <v>21</v>
      </c>
      <c r="P4" s="8">
        <v>0.02</v>
      </c>
      <c r="S4" s="28" t="s">
        <v>7</v>
      </c>
      <c r="T4" s="4">
        <f>SUM($S$7:$S$116)</f>
        <v>0</v>
      </c>
      <c r="U4" s="21"/>
    </row>
    <row r="5" spans="2:35" ht="15.75" customHeight="1">
      <c r="B5" s="213" t="s">
        <v>72</v>
      </c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</row>
    <row r="6" spans="2:35" s="23" customFormat="1" ht="25.5">
      <c r="B6" s="29" t="s">
        <v>4</v>
      </c>
      <c r="C6" s="30" t="s">
        <v>45</v>
      </c>
      <c r="D6" s="30" t="s">
        <v>65</v>
      </c>
      <c r="E6" s="30" t="s">
        <v>66</v>
      </c>
      <c r="F6" s="30" t="s">
        <v>19</v>
      </c>
      <c r="G6" s="30" t="s">
        <v>57</v>
      </c>
      <c r="H6" s="30" t="s">
        <v>59</v>
      </c>
      <c r="I6" s="30" t="s">
        <v>0</v>
      </c>
      <c r="J6" s="30" t="s">
        <v>1</v>
      </c>
      <c r="K6" s="30" t="s">
        <v>94</v>
      </c>
      <c r="L6" s="30" t="s">
        <v>58</v>
      </c>
      <c r="M6" s="30" t="s">
        <v>78</v>
      </c>
      <c r="N6" s="30" t="s">
        <v>70</v>
      </c>
      <c r="O6" s="30" t="s">
        <v>67</v>
      </c>
      <c r="P6" s="30" t="s">
        <v>60</v>
      </c>
      <c r="Q6" s="30" t="s">
        <v>3</v>
      </c>
      <c r="R6" s="30" t="s">
        <v>2</v>
      </c>
      <c r="S6" s="30" t="s">
        <v>7</v>
      </c>
      <c r="T6" s="30" t="s">
        <v>23</v>
      </c>
      <c r="U6" s="30" t="s">
        <v>79</v>
      </c>
      <c r="V6" s="30" t="s">
        <v>69</v>
      </c>
      <c r="W6" s="30" t="s">
        <v>6</v>
      </c>
      <c r="X6" s="30" t="s">
        <v>5</v>
      </c>
      <c r="Y6" s="30" t="s">
        <v>56</v>
      </c>
      <c r="Z6" s="150">
        <f>$P$2</f>
        <v>500</v>
      </c>
      <c r="AA6" s="30" t="s">
        <v>107</v>
      </c>
      <c r="AB6" s="30" t="s">
        <v>108</v>
      </c>
      <c r="AC6" s="25"/>
      <c r="AD6" s="25"/>
      <c r="AE6" s="25"/>
      <c r="AF6" s="25"/>
      <c r="AG6" s="25"/>
      <c r="AH6" s="25"/>
      <c r="AI6" s="25"/>
    </row>
    <row r="7" spans="2:35" ht="12.75">
      <c r="B7" s="31">
        <f>IF($B6="№",1,MAX($B6:$B$7)+1)</f>
        <v>1</v>
      </c>
      <c r="C7" s="147">
        <f>INT($D7)</f>
        <v>43922</v>
      </c>
      <c r="D7" s="9">
        <v>43922.784880648105</v>
      </c>
      <c r="E7" s="9">
        <v>43922.786576597195</v>
      </c>
      <c r="F7" s="10" t="s">
        <v>86</v>
      </c>
      <c r="G7" s="10" t="s">
        <v>88</v>
      </c>
      <c r="H7" s="11">
        <v>1</v>
      </c>
      <c r="I7" s="12">
        <v>2735</v>
      </c>
      <c r="J7" s="12">
        <v>2736.5</v>
      </c>
      <c r="K7" s="10" t="s">
        <v>95</v>
      </c>
      <c r="L7" s="33">
        <f t="shared" ref="L7:L70" si="0">IF(OR($P$2*$C7*$H7*$W7*$I7*$J7=0,$F7="",$G7=""),0,IF(OR($G7="Long",$G7="buy"),($J7-$I7),($I7-$J7)))</f>
        <v>1.5</v>
      </c>
      <c r="M7" s="34">
        <f>$L7*4</f>
        <v>6</v>
      </c>
      <c r="N7" s="17">
        <f t="shared" ref="N7:N70" si="1">IF(OR($P$2*$C7*$H7*$I7*$J7=0,$F7="",$G7=""),0,$Y7-$X7)</f>
        <v>6.68</v>
      </c>
      <c r="O7" s="35">
        <f t="shared" ref="O7:O70" si="2">IFERROR(IF(OR($P$2*$C7*$H7*$I7*$J7=0,$F7="",$G7=""),0,$N7/$W7),"")</f>
        <v>1.3359999999999999E-2</v>
      </c>
      <c r="P7" s="32">
        <f t="shared" ref="P7:P70" si="3">IF(OR($E7=0,$D7=0,$E7&lt;$D7),0,$E7-$D7)</f>
        <v>1.695949089480564E-3</v>
      </c>
      <c r="Q7" s="10"/>
      <c r="R7" s="13"/>
      <c r="S7" s="14"/>
      <c r="T7" s="10"/>
      <c r="U7" s="144" t="str">
        <f>LEFT($F7,2)</f>
        <v>ME</v>
      </c>
      <c r="V7" s="15">
        <f>$D7-INT($D7)</f>
        <v>0.78488064810517244</v>
      </c>
      <c r="W7" s="16">
        <f>IF($P$2*$C7*$H7=0,0,IF($W6="Сумма на момент открытия сделки",$P$2,$W6+$N6+$S6))</f>
        <v>500</v>
      </c>
      <c r="X7" s="16">
        <f t="shared" ref="X7:X70" si="4">IF(OR($P$2*$C7*$H7*$W7*$I7=0,$F7=""),0,IF($U7="ME",$D$3*$H7,$E$3*$H7))</f>
        <v>0.82</v>
      </c>
      <c r="Y7" s="17">
        <f t="shared" ref="Y7:Y70" si="5">IF(OR($P$2*$C7*$H7*$I7*$J7=0,$F7=""),0,IF($U7="ME",$L7*5*$H7,$L7*50*$H7))</f>
        <v>7.5</v>
      </c>
      <c r="Z7" s="17">
        <f t="shared" ref="Z7:Z70" si="6">$Z6+$N7+$S7</f>
        <v>506.68</v>
      </c>
      <c r="AA7" s="205">
        <f>IF(COUNTIF(K$6:K7,K7)=1,MAX(AA$6:AA6)+1,"")</f>
        <v>1</v>
      </c>
      <c r="AB7" s="144" t="str">
        <f>K7</f>
        <v>Т5 С8</v>
      </c>
      <c r="AC7" s="26"/>
      <c r="AD7" s="24"/>
      <c r="AE7" s="24"/>
      <c r="AF7" s="24"/>
      <c r="AG7" s="24"/>
      <c r="AH7" s="24"/>
      <c r="AI7" s="24"/>
    </row>
    <row r="8" spans="2:35" ht="12.75">
      <c r="B8" s="31">
        <f>IF($B7="№",1,MAX($B7:$B$7)+1)</f>
        <v>2</v>
      </c>
      <c r="C8" s="147">
        <f t="shared" ref="C8:C71" si="7">INT($D8)</f>
        <v>43922</v>
      </c>
      <c r="D8" s="9">
        <v>43922.793916145805</v>
      </c>
      <c r="E8" s="9">
        <v>43922.795640833298</v>
      </c>
      <c r="F8" s="10" t="s">
        <v>86</v>
      </c>
      <c r="G8" s="10" t="s">
        <v>88</v>
      </c>
      <c r="H8" s="11">
        <v>1</v>
      </c>
      <c r="I8" s="12">
        <v>2736.75</v>
      </c>
      <c r="J8" s="12">
        <v>2741.75</v>
      </c>
      <c r="K8" s="10" t="s">
        <v>95</v>
      </c>
      <c r="L8" s="33">
        <f t="shared" si="0"/>
        <v>5</v>
      </c>
      <c r="M8" s="34">
        <f t="shared" ref="M8:M71" si="8">$L8*4</f>
        <v>20</v>
      </c>
      <c r="N8" s="17">
        <f t="shared" si="1"/>
        <v>24.18</v>
      </c>
      <c r="O8" s="35">
        <f t="shared" si="2"/>
        <v>4.7722428357148496E-2</v>
      </c>
      <c r="P8" s="32">
        <f t="shared" si="3"/>
        <v>1.724687492242083E-3</v>
      </c>
      <c r="Q8" s="10"/>
      <c r="R8" s="13"/>
      <c r="S8" s="14"/>
      <c r="T8" s="10"/>
      <c r="U8" s="144" t="str">
        <f t="shared" ref="U8:U71" si="9">LEFT($F8,2)</f>
        <v>ME</v>
      </c>
      <c r="V8" s="15">
        <f t="shared" ref="V8:V71" si="10">$D8-INT($D8)</f>
        <v>0.79391614580526948</v>
      </c>
      <c r="W8" s="16">
        <f t="shared" ref="W8:W71" si="11">IF($P$2*$C8*$H8=0,0,IF($W7="Сумма на момент открытия сделки",$P$2,$W7+$N7+$S7))</f>
        <v>506.68</v>
      </c>
      <c r="X8" s="16">
        <f t="shared" si="4"/>
        <v>0.82</v>
      </c>
      <c r="Y8" s="17">
        <f t="shared" si="5"/>
        <v>25</v>
      </c>
      <c r="Z8" s="17">
        <f t="shared" si="6"/>
        <v>530.86</v>
      </c>
      <c r="AA8" s="205" t="str">
        <f>IF(COUNTIF(K$6:K8,K8)=1,MAX(AA$6:AA7)+1,"")</f>
        <v/>
      </c>
      <c r="AB8" s="144" t="str">
        <f t="shared" ref="AB8:AB71" si="12">K8</f>
        <v>Т5 С8</v>
      </c>
      <c r="AC8" s="26"/>
      <c r="AD8" s="24"/>
      <c r="AE8" s="24"/>
      <c r="AF8" s="24"/>
      <c r="AG8" s="24"/>
      <c r="AH8" s="24"/>
      <c r="AI8" s="24"/>
    </row>
    <row r="9" spans="2:35" ht="12.75">
      <c r="B9" s="31">
        <f>IF($B8="№",1,MAX($B$7:$B8)+1)</f>
        <v>3</v>
      </c>
      <c r="C9" s="147">
        <f t="shared" si="7"/>
        <v>43922</v>
      </c>
      <c r="D9" s="9">
        <v>43922.857546597195</v>
      </c>
      <c r="E9" s="9">
        <v>43922.858459907409</v>
      </c>
      <c r="F9" s="10" t="s">
        <v>86</v>
      </c>
      <c r="G9" s="10" t="s">
        <v>88</v>
      </c>
      <c r="H9" s="11">
        <v>1</v>
      </c>
      <c r="I9" s="12">
        <v>2729.5</v>
      </c>
      <c r="J9" s="12">
        <v>2727.75</v>
      </c>
      <c r="K9" s="10" t="s">
        <v>95</v>
      </c>
      <c r="L9" s="33">
        <f t="shared" si="0"/>
        <v>-1.75</v>
      </c>
      <c r="M9" s="34">
        <f t="shared" si="8"/>
        <v>-7</v>
      </c>
      <c r="N9" s="17">
        <f t="shared" si="1"/>
        <v>-9.57</v>
      </c>
      <c r="O9" s="35">
        <f t="shared" si="2"/>
        <v>-1.8027351844177374E-2</v>
      </c>
      <c r="P9" s="32">
        <f t="shared" si="3"/>
        <v>9.1331021394580603E-4</v>
      </c>
      <c r="Q9" s="10"/>
      <c r="R9" s="13"/>
      <c r="S9" s="14"/>
      <c r="T9" s="10"/>
      <c r="U9" s="144" t="str">
        <f t="shared" si="9"/>
        <v>ME</v>
      </c>
      <c r="V9" s="15">
        <f t="shared" si="10"/>
        <v>0.85754659719532356</v>
      </c>
      <c r="W9" s="16">
        <f t="shared" si="11"/>
        <v>530.86</v>
      </c>
      <c r="X9" s="16">
        <f t="shared" si="4"/>
        <v>0.82</v>
      </c>
      <c r="Y9" s="17">
        <f t="shared" si="5"/>
        <v>-8.75</v>
      </c>
      <c r="Z9" s="17">
        <f t="shared" si="6"/>
        <v>521.29</v>
      </c>
      <c r="AA9" s="205" t="str">
        <f>IF(COUNTIF(K$6:K9,K9)=1,MAX(AA$6:AA8)+1,"")</f>
        <v/>
      </c>
      <c r="AB9" s="144" t="str">
        <f t="shared" si="12"/>
        <v>Т5 С8</v>
      </c>
      <c r="AC9" s="26"/>
      <c r="AD9" s="24"/>
      <c r="AE9" s="24"/>
      <c r="AF9" s="24"/>
      <c r="AG9" s="24"/>
      <c r="AH9" s="24"/>
      <c r="AI9" s="24"/>
    </row>
    <row r="10" spans="2:35" ht="12.75">
      <c r="B10" s="31">
        <f>IF($B9="№",1,MAX($B$7:$B9)+1)</f>
        <v>4</v>
      </c>
      <c r="C10" s="147">
        <f t="shared" si="7"/>
        <v>43922</v>
      </c>
      <c r="D10" s="9">
        <v>43922.859453032404</v>
      </c>
      <c r="E10" s="9">
        <v>43922.859953541702</v>
      </c>
      <c r="F10" s="10" t="s">
        <v>86</v>
      </c>
      <c r="G10" s="10" t="s">
        <v>88</v>
      </c>
      <c r="H10" s="11">
        <v>1</v>
      </c>
      <c r="I10" s="12">
        <v>2733.5</v>
      </c>
      <c r="J10" s="12">
        <v>2734.75</v>
      </c>
      <c r="K10" s="10" t="s">
        <v>95</v>
      </c>
      <c r="L10" s="33">
        <f t="shared" si="0"/>
        <v>1.25</v>
      </c>
      <c r="M10" s="34">
        <f t="shared" si="8"/>
        <v>5</v>
      </c>
      <c r="N10" s="17">
        <f t="shared" si="1"/>
        <v>5.43</v>
      </c>
      <c r="O10" s="35">
        <f t="shared" si="2"/>
        <v>1.0416466841873046E-2</v>
      </c>
      <c r="P10" s="32">
        <f t="shared" si="3"/>
        <v>5.0050929712597281E-4</v>
      </c>
      <c r="Q10" s="10"/>
      <c r="R10" s="13"/>
      <c r="S10" s="14"/>
      <c r="T10" s="10"/>
      <c r="U10" s="144" t="str">
        <f t="shared" si="9"/>
        <v>ME</v>
      </c>
      <c r="V10" s="15">
        <f t="shared" si="10"/>
        <v>0.85945303240441717</v>
      </c>
      <c r="W10" s="16">
        <f t="shared" si="11"/>
        <v>521.29</v>
      </c>
      <c r="X10" s="16">
        <f t="shared" si="4"/>
        <v>0.82</v>
      </c>
      <c r="Y10" s="17">
        <f t="shared" si="5"/>
        <v>6.25</v>
      </c>
      <c r="Z10" s="17">
        <f t="shared" si="6"/>
        <v>526.71999999999991</v>
      </c>
      <c r="AA10" s="205" t="str">
        <f>IF(COUNTIF(K$6:K10,K10)=1,MAX(AA$6:AA9)+1,"")</f>
        <v/>
      </c>
      <c r="AB10" s="144" t="str">
        <f t="shared" si="12"/>
        <v>Т5 С8</v>
      </c>
      <c r="AC10" s="26"/>
      <c r="AD10" s="24"/>
      <c r="AE10" s="24"/>
      <c r="AF10" s="24"/>
      <c r="AG10" s="24"/>
      <c r="AH10" s="24"/>
      <c r="AI10" s="24"/>
    </row>
    <row r="11" spans="2:35" ht="12.75">
      <c r="B11" s="31">
        <f>IF($B10="№",1,MAX($B$7:$B10)+1)</f>
        <v>5</v>
      </c>
      <c r="C11" s="147">
        <f t="shared" si="7"/>
        <v>43922</v>
      </c>
      <c r="D11" s="9">
        <v>43922.861535671298</v>
      </c>
      <c r="E11" s="9">
        <v>43922.862427696789</v>
      </c>
      <c r="F11" s="10" t="s">
        <v>86</v>
      </c>
      <c r="G11" s="10" t="s">
        <v>88</v>
      </c>
      <c r="H11" s="11">
        <v>1</v>
      </c>
      <c r="I11" s="12">
        <v>2735.25</v>
      </c>
      <c r="J11" s="12">
        <v>2736.5</v>
      </c>
      <c r="K11" s="10" t="s">
        <v>95</v>
      </c>
      <c r="L11" s="33">
        <f t="shared" si="0"/>
        <v>1.25</v>
      </c>
      <c r="M11" s="34">
        <f t="shared" si="8"/>
        <v>5</v>
      </c>
      <c r="N11" s="17">
        <f t="shared" si="1"/>
        <v>5.43</v>
      </c>
      <c r="O11" s="35">
        <f t="shared" si="2"/>
        <v>1.0309082624544351E-2</v>
      </c>
      <c r="P11" s="32">
        <f t="shared" si="3"/>
        <v>8.9202549133915454E-4</v>
      </c>
      <c r="Q11" s="10"/>
      <c r="R11" s="13"/>
      <c r="S11" s="14"/>
      <c r="T11" s="10"/>
      <c r="U11" s="144" t="str">
        <f t="shared" si="9"/>
        <v>ME</v>
      </c>
      <c r="V11" s="15">
        <f t="shared" si="10"/>
        <v>0.86153567129804287</v>
      </c>
      <c r="W11" s="16">
        <f t="shared" si="11"/>
        <v>526.71999999999991</v>
      </c>
      <c r="X11" s="16">
        <f t="shared" si="4"/>
        <v>0.82</v>
      </c>
      <c r="Y11" s="17">
        <f t="shared" si="5"/>
        <v>6.25</v>
      </c>
      <c r="Z11" s="17">
        <f t="shared" si="6"/>
        <v>532.14999999999986</v>
      </c>
      <c r="AA11" s="205" t="str">
        <f>IF(COUNTIF(K$6:K11,K11)=1,MAX(AA$6:AA10)+1,"")</f>
        <v/>
      </c>
      <c r="AB11" s="144" t="str">
        <f t="shared" si="12"/>
        <v>Т5 С8</v>
      </c>
      <c r="AC11" s="26"/>
      <c r="AD11" s="24"/>
      <c r="AE11" s="24"/>
      <c r="AF11" s="24"/>
      <c r="AG11" s="24"/>
      <c r="AH11" s="24"/>
      <c r="AI11" s="24"/>
    </row>
    <row r="12" spans="2:35" ht="12.75">
      <c r="B12" s="31">
        <f>IF($B11="№",1,MAX($B$7:$B11)+1)</f>
        <v>6</v>
      </c>
      <c r="C12" s="147">
        <f t="shared" si="7"/>
        <v>43922</v>
      </c>
      <c r="D12" s="9">
        <v>43922.862615520804</v>
      </c>
      <c r="E12" s="9">
        <v>43922.862824745403</v>
      </c>
      <c r="F12" s="10" t="s">
        <v>86</v>
      </c>
      <c r="G12" s="10" t="s">
        <v>88</v>
      </c>
      <c r="H12" s="11">
        <v>1</v>
      </c>
      <c r="I12" s="12">
        <v>2736.25</v>
      </c>
      <c r="J12" s="12">
        <v>2737.5</v>
      </c>
      <c r="K12" s="10" t="s">
        <v>95</v>
      </c>
      <c r="L12" s="33">
        <f t="shared" si="0"/>
        <v>1.25</v>
      </c>
      <c r="M12" s="34">
        <f t="shared" si="8"/>
        <v>5</v>
      </c>
      <c r="N12" s="17">
        <f t="shared" si="1"/>
        <v>5.43</v>
      </c>
      <c r="O12" s="35">
        <f t="shared" si="2"/>
        <v>1.0203889880672746E-2</v>
      </c>
      <c r="P12" s="32">
        <f t="shared" si="3"/>
        <v>2.0922459952998906E-4</v>
      </c>
      <c r="Q12" s="10"/>
      <c r="R12" s="13"/>
      <c r="S12" s="14"/>
      <c r="T12" s="10"/>
      <c r="U12" s="144" t="str">
        <f t="shared" si="9"/>
        <v>ME</v>
      </c>
      <c r="V12" s="15">
        <f t="shared" si="10"/>
        <v>0.86261552080395631</v>
      </c>
      <c r="W12" s="16">
        <f t="shared" si="11"/>
        <v>532.14999999999986</v>
      </c>
      <c r="X12" s="16">
        <f t="shared" si="4"/>
        <v>0.82</v>
      </c>
      <c r="Y12" s="17">
        <f t="shared" si="5"/>
        <v>6.25</v>
      </c>
      <c r="Z12" s="17">
        <f t="shared" si="6"/>
        <v>537.57999999999981</v>
      </c>
      <c r="AA12" s="205" t="str">
        <f>IF(COUNTIF(K$6:K12,K12)=1,MAX(AA$6:AA11)+1,"")</f>
        <v/>
      </c>
      <c r="AB12" s="144" t="str">
        <f t="shared" si="12"/>
        <v>Т5 С8</v>
      </c>
      <c r="AC12" s="26"/>
      <c r="AD12" s="24"/>
      <c r="AE12" s="24"/>
      <c r="AF12" s="24"/>
      <c r="AG12" s="24"/>
      <c r="AH12" s="24"/>
      <c r="AI12" s="24"/>
    </row>
    <row r="13" spans="2:35" ht="12.75">
      <c r="B13" s="31">
        <f>IF($B12="№",1,MAX($B$7:$B12)+1)</f>
        <v>7</v>
      </c>
      <c r="C13" s="147">
        <f t="shared" si="7"/>
        <v>43923</v>
      </c>
      <c r="D13" s="9">
        <v>43923.863945405101</v>
      </c>
      <c r="E13" s="9">
        <v>43923.864412175899</v>
      </c>
      <c r="F13" s="10" t="s">
        <v>86</v>
      </c>
      <c r="G13" s="10" t="s">
        <v>88</v>
      </c>
      <c r="H13" s="11">
        <v>1</v>
      </c>
      <c r="I13" s="12">
        <v>2737</v>
      </c>
      <c r="J13" s="12">
        <v>2735.75</v>
      </c>
      <c r="K13" s="10" t="s">
        <v>96</v>
      </c>
      <c r="L13" s="33">
        <f t="shared" si="0"/>
        <v>-1.25</v>
      </c>
      <c r="M13" s="34">
        <f t="shared" si="8"/>
        <v>-5</v>
      </c>
      <c r="N13" s="17">
        <f t="shared" si="1"/>
        <v>-7.07</v>
      </c>
      <c r="O13" s="35">
        <f t="shared" si="2"/>
        <v>-1.3151530934930621E-2</v>
      </c>
      <c r="P13" s="32">
        <f t="shared" si="3"/>
        <v>4.6677079808432609E-4</v>
      </c>
      <c r="Q13" s="10"/>
      <c r="R13" s="13"/>
      <c r="S13" s="14"/>
      <c r="T13" s="10"/>
      <c r="U13" s="144" t="str">
        <f t="shared" si="9"/>
        <v>ME</v>
      </c>
      <c r="V13" s="15">
        <f t="shared" si="10"/>
        <v>0.86394540510082152</v>
      </c>
      <c r="W13" s="16">
        <f t="shared" si="11"/>
        <v>537.57999999999981</v>
      </c>
      <c r="X13" s="16">
        <f t="shared" si="4"/>
        <v>0.82</v>
      </c>
      <c r="Y13" s="17">
        <f t="shared" si="5"/>
        <v>-6.25</v>
      </c>
      <c r="Z13" s="17">
        <f t="shared" si="6"/>
        <v>530.50999999999976</v>
      </c>
      <c r="AA13" s="205">
        <f>IF(COUNTIF(K$6:K13,K13)=1,MAX(AA$6:AA12)+1,"")</f>
        <v>2</v>
      </c>
      <c r="AB13" s="144" t="str">
        <f t="shared" si="12"/>
        <v>Т6 С9</v>
      </c>
      <c r="AD13" s="24"/>
      <c r="AE13" s="24"/>
      <c r="AF13" s="24"/>
      <c r="AG13" s="24"/>
      <c r="AH13" s="24"/>
      <c r="AI13" s="24"/>
    </row>
    <row r="14" spans="2:35" ht="12.75">
      <c r="B14" s="31">
        <f>IF($B13="№",1,MAX($B$7:$B13)+1)</f>
        <v>8</v>
      </c>
      <c r="C14" s="147">
        <f t="shared" si="7"/>
        <v>43923</v>
      </c>
      <c r="D14" s="9">
        <v>43923.864852963001</v>
      </c>
      <c r="E14" s="9">
        <v>43923.864941180596</v>
      </c>
      <c r="F14" s="10" t="s">
        <v>86</v>
      </c>
      <c r="G14" s="10" t="s">
        <v>88</v>
      </c>
      <c r="H14" s="11">
        <v>1</v>
      </c>
      <c r="I14" s="12">
        <v>2737.5</v>
      </c>
      <c r="J14" s="12">
        <v>2738.75</v>
      </c>
      <c r="K14" s="10" t="s">
        <v>96</v>
      </c>
      <c r="L14" s="33">
        <f t="shared" si="0"/>
        <v>1.25</v>
      </c>
      <c r="M14" s="34">
        <f t="shared" si="8"/>
        <v>5</v>
      </c>
      <c r="N14" s="17">
        <f t="shared" si="1"/>
        <v>5.43</v>
      </c>
      <c r="O14" s="35">
        <f t="shared" si="2"/>
        <v>1.0235433827826058E-2</v>
      </c>
      <c r="P14" s="32">
        <f t="shared" si="3"/>
        <v>8.821759547572583E-5</v>
      </c>
      <c r="Q14" s="10"/>
      <c r="R14" s="13"/>
      <c r="S14" s="14"/>
      <c r="T14" s="10"/>
      <c r="U14" s="144" t="str">
        <f t="shared" si="9"/>
        <v>ME</v>
      </c>
      <c r="V14" s="15">
        <f t="shared" si="10"/>
        <v>0.86485296300088521</v>
      </c>
      <c r="W14" s="16">
        <f t="shared" si="11"/>
        <v>530.50999999999976</v>
      </c>
      <c r="X14" s="16">
        <f t="shared" si="4"/>
        <v>0.82</v>
      </c>
      <c r="Y14" s="17">
        <f t="shared" si="5"/>
        <v>6.25</v>
      </c>
      <c r="Z14" s="17">
        <f t="shared" si="6"/>
        <v>535.93999999999971</v>
      </c>
      <c r="AA14" s="205" t="str">
        <f>IF(COUNTIF(K$6:K14,K14)=1,MAX(AA$6:AA13)+1,"")</f>
        <v/>
      </c>
      <c r="AB14" s="144" t="str">
        <f t="shared" si="12"/>
        <v>Т6 С9</v>
      </c>
      <c r="AC14" s="24"/>
      <c r="AD14" s="24"/>
      <c r="AE14" s="24"/>
      <c r="AF14" s="24"/>
      <c r="AG14" s="24"/>
      <c r="AH14" s="24"/>
      <c r="AI14" s="24"/>
    </row>
    <row r="15" spans="2:35" ht="12.75">
      <c r="B15" s="31">
        <f>IF($B14="№",1,MAX($B$7:$B14)+1)</f>
        <v>9</v>
      </c>
      <c r="C15" s="147">
        <f t="shared" si="7"/>
        <v>43923</v>
      </c>
      <c r="D15" s="9">
        <v>43923.868842314798</v>
      </c>
      <c r="E15" s="9">
        <v>43923.869311713002</v>
      </c>
      <c r="F15" s="10" t="s">
        <v>86</v>
      </c>
      <c r="G15" s="10" t="s">
        <v>88</v>
      </c>
      <c r="H15" s="11">
        <v>1</v>
      </c>
      <c r="I15" s="12">
        <v>2736.75</v>
      </c>
      <c r="J15" s="12">
        <v>2738</v>
      </c>
      <c r="K15" s="10" t="s">
        <v>96</v>
      </c>
      <c r="L15" s="33">
        <f t="shared" si="0"/>
        <v>1.25</v>
      </c>
      <c r="M15" s="34">
        <f t="shared" si="8"/>
        <v>5</v>
      </c>
      <c r="N15" s="17">
        <f t="shared" si="1"/>
        <v>5.43</v>
      </c>
      <c r="O15" s="35">
        <f t="shared" si="2"/>
        <v>1.0131731163936267E-2</v>
      </c>
      <c r="P15" s="32">
        <f t="shared" si="3"/>
        <v>4.6939820458646864E-4</v>
      </c>
      <c r="Q15" s="10"/>
      <c r="R15" s="13"/>
      <c r="S15" s="14"/>
      <c r="T15" s="10"/>
      <c r="U15" s="144" t="str">
        <f t="shared" si="9"/>
        <v>ME</v>
      </c>
      <c r="V15" s="15">
        <f t="shared" si="10"/>
        <v>0.86884231479780283</v>
      </c>
      <c r="W15" s="16">
        <f t="shared" si="11"/>
        <v>535.93999999999971</v>
      </c>
      <c r="X15" s="16">
        <f t="shared" si="4"/>
        <v>0.82</v>
      </c>
      <c r="Y15" s="17">
        <f t="shared" si="5"/>
        <v>6.25</v>
      </c>
      <c r="Z15" s="17">
        <f t="shared" si="6"/>
        <v>541.36999999999966</v>
      </c>
      <c r="AA15" s="205" t="str">
        <f>IF(COUNTIF(K$6:K15,K15)=1,MAX(AA$6:AA14)+1,"")</f>
        <v/>
      </c>
      <c r="AB15" s="144" t="str">
        <f t="shared" si="12"/>
        <v>Т6 С9</v>
      </c>
      <c r="AC15" s="24"/>
      <c r="AD15" s="24"/>
      <c r="AE15" s="24"/>
      <c r="AF15" s="24"/>
      <c r="AG15" s="24"/>
      <c r="AH15" s="24"/>
      <c r="AI15" s="24"/>
    </row>
    <row r="16" spans="2:35" ht="12.75">
      <c r="B16" s="31">
        <f>IF($B15="№",1,MAX($B$7:$B15)+1)</f>
        <v>10</v>
      </c>
      <c r="C16" s="147">
        <f t="shared" si="7"/>
        <v>43923</v>
      </c>
      <c r="D16" s="9">
        <v>43923.869966851897</v>
      </c>
      <c r="E16" s="9">
        <v>43923.871468402795</v>
      </c>
      <c r="F16" s="10" t="s">
        <v>86</v>
      </c>
      <c r="G16" s="10" t="s">
        <v>88</v>
      </c>
      <c r="H16" s="11">
        <v>1</v>
      </c>
      <c r="I16" s="12">
        <v>2739</v>
      </c>
      <c r="J16" s="12">
        <v>2740.25</v>
      </c>
      <c r="K16" s="10" t="s">
        <v>96</v>
      </c>
      <c r="L16" s="33">
        <f t="shared" si="0"/>
        <v>1.25</v>
      </c>
      <c r="M16" s="34">
        <f t="shared" si="8"/>
        <v>5</v>
      </c>
      <c r="N16" s="17">
        <f t="shared" si="1"/>
        <v>5.43</v>
      </c>
      <c r="O16" s="35">
        <f t="shared" si="2"/>
        <v>1.0030108798049399E-2</v>
      </c>
      <c r="P16" s="32">
        <f t="shared" si="3"/>
        <v>1.5015508979558945E-3</v>
      </c>
      <c r="Q16" s="10"/>
      <c r="R16" s="13"/>
      <c r="S16" s="14"/>
      <c r="T16" s="10"/>
      <c r="U16" s="144" t="str">
        <f t="shared" si="9"/>
        <v>ME</v>
      </c>
      <c r="V16" s="15">
        <f t="shared" si="10"/>
        <v>0.86996685189660639</v>
      </c>
      <c r="W16" s="16">
        <f t="shared" si="11"/>
        <v>541.36999999999966</v>
      </c>
      <c r="X16" s="16">
        <f t="shared" si="4"/>
        <v>0.82</v>
      </c>
      <c r="Y16" s="17">
        <f t="shared" si="5"/>
        <v>6.25</v>
      </c>
      <c r="Z16" s="17">
        <f t="shared" si="6"/>
        <v>546.79999999999961</v>
      </c>
      <c r="AA16" s="205" t="str">
        <f>IF(COUNTIF(K$6:K16,K16)=1,MAX(AA$6:AA15)+1,"")</f>
        <v/>
      </c>
      <c r="AB16" s="144" t="str">
        <f t="shared" si="12"/>
        <v>Т6 С9</v>
      </c>
      <c r="AC16" s="24"/>
      <c r="AD16" s="24"/>
      <c r="AE16" s="24"/>
      <c r="AF16" s="24"/>
      <c r="AG16" s="24"/>
      <c r="AH16" s="24"/>
      <c r="AI16" s="24"/>
    </row>
    <row r="17" spans="2:35" ht="12.75">
      <c r="B17" s="31">
        <f>IF($B16="№",1,MAX($B$7:$B16)+1)</f>
        <v>11</v>
      </c>
      <c r="C17" s="147">
        <f t="shared" si="7"/>
        <v>43923</v>
      </c>
      <c r="D17" s="9">
        <v>43923.87511846071</v>
      </c>
      <c r="E17" s="9">
        <v>43923.875566365692</v>
      </c>
      <c r="F17" s="10" t="s">
        <v>86</v>
      </c>
      <c r="G17" s="10" t="s">
        <v>88</v>
      </c>
      <c r="H17" s="11">
        <v>1</v>
      </c>
      <c r="I17" s="12">
        <v>2738.25</v>
      </c>
      <c r="J17" s="12">
        <v>2739.5</v>
      </c>
      <c r="K17" s="10" t="s">
        <v>97</v>
      </c>
      <c r="L17" s="33">
        <f t="shared" si="0"/>
        <v>1.25</v>
      </c>
      <c r="M17" s="34">
        <f t="shared" si="8"/>
        <v>5</v>
      </c>
      <c r="N17" s="17">
        <f t="shared" si="1"/>
        <v>5.43</v>
      </c>
      <c r="O17" s="35">
        <f t="shared" si="2"/>
        <v>9.9305047549378272E-3</v>
      </c>
      <c r="P17" s="32">
        <f t="shared" si="3"/>
        <v>4.4790498213842511E-4</v>
      </c>
      <c r="Q17" s="10"/>
      <c r="R17" s="13"/>
      <c r="S17" s="14"/>
      <c r="T17" s="10"/>
      <c r="U17" s="144" t="str">
        <f t="shared" si="9"/>
        <v>ME</v>
      </c>
      <c r="V17" s="15">
        <f t="shared" si="10"/>
        <v>0.8751184607099276</v>
      </c>
      <c r="W17" s="16">
        <f t="shared" si="11"/>
        <v>546.79999999999961</v>
      </c>
      <c r="X17" s="16">
        <f t="shared" si="4"/>
        <v>0.82</v>
      </c>
      <c r="Y17" s="17">
        <f t="shared" si="5"/>
        <v>6.25</v>
      </c>
      <c r="Z17" s="17">
        <f t="shared" si="6"/>
        <v>552.22999999999956</v>
      </c>
      <c r="AA17" s="205">
        <f>IF(COUNTIF(K$6:K17,K17)=1,MAX(AA$6:AA16)+1,"")</f>
        <v>3</v>
      </c>
      <c r="AB17" s="144" t="str">
        <f t="shared" si="12"/>
        <v>Т6 С8</v>
      </c>
      <c r="AC17" s="24"/>
      <c r="AD17" s="24"/>
      <c r="AE17" s="24"/>
      <c r="AF17" s="24"/>
      <c r="AG17" s="24"/>
      <c r="AH17" s="24"/>
      <c r="AI17" s="24"/>
    </row>
    <row r="18" spans="2:35" ht="12.75">
      <c r="B18" s="31">
        <f>IF($B17="№",1,MAX($B$7:$B17)+1)</f>
        <v>12</v>
      </c>
      <c r="C18" s="147">
        <f t="shared" si="7"/>
        <v>43923</v>
      </c>
      <c r="D18" s="9">
        <v>43923.876483171305</v>
      </c>
      <c r="E18" s="9">
        <v>43923.876800335594</v>
      </c>
      <c r="F18" s="10" t="s">
        <v>86</v>
      </c>
      <c r="G18" s="10" t="s">
        <v>87</v>
      </c>
      <c r="H18" s="11">
        <v>1</v>
      </c>
      <c r="I18" s="12">
        <v>2736.5</v>
      </c>
      <c r="J18" s="12">
        <v>2735.25</v>
      </c>
      <c r="K18" s="10" t="s">
        <v>95</v>
      </c>
      <c r="L18" s="33">
        <f t="shared" si="0"/>
        <v>1.25</v>
      </c>
      <c r="M18" s="34">
        <f t="shared" si="8"/>
        <v>5</v>
      </c>
      <c r="N18" s="17">
        <f t="shared" si="1"/>
        <v>5.43</v>
      </c>
      <c r="O18" s="35">
        <f t="shared" si="2"/>
        <v>9.8328594969487419E-3</v>
      </c>
      <c r="P18" s="32">
        <f t="shared" si="3"/>
        <v>3.1716428929939866E-4</v>
      </c>
      <c r="Q18" s="10"/>
      <c r="R18" s="13"/>
      <c r="S18" s="14"/>
      <c r="T18" s="10"/>
      <c r="U18" s="144" t="str">
        <f t="shared" si="9"/>
        <v>ME</v>
      </c>
      <c r="V18" s="15">
        <f t="shared" si="10"/>
        <v>0.87648317130515352</v>
      </c>
      <c r="W18" s="16">
        <f t="shared" si="11"/>
        <v>552.22999999999956</v>
      </c>
      <c r="X18" s="16">
        <f t="shared" si="4"/>
        <v>0.82</v>
      </c>
      <c r="Y18" s="17">
        <f t="shared" si="5"/>
        <v>6.25</v>
      </c>
      <c r="Z18" s="17">
        <f t="shared" si="6"/>
        <v>557.65999999999951</v>
      </c>
      <c r="AA18" s="205" t="str">
        <f>IF(COUNTIF(K$6:K18,K18)=1,MAX(AA$6:AA17)+1,"")</f>
        <v/>
      </c>
      <c r="AB18" s="144" t="str">
        <f t="shared" si="12"/>
        <v>Т5 С8</v>
      </c>
      <c r="AC18" s="24"/>
      <c r="AD18" s="24"/>
      <c r="AE18" s="24"/>
      <c r="AF18" s="24"/>
      <c r="AG18" s="24"/>
      <c r="AH18" s="24"/>
      <c r="AI18" s="24"/>
    </row>
    <row r="19" spans="2:35" ht="12.75">
      <c r="B19" s="31">
        <f>IF($B18="№",1,MAX($B$7:$B18)+1)</f>
        <v>13</v>
      </c>
      <c r="C19" s="147">
        <f t="shared" si="7"/>
        <v>43923</v>
      </c>
      <c r="D19" s="9">
        <v>43923.882669710598</v>
      </c>
      <c r="E19" s="9">
        <v>43923.883145405096</v>
      </c>
      <c r="F19" s="10" t="s">
        <v>86</v>
      </c>
      <c r="G19" s="10" t="s">
        <v>87</v>
      </c>
      <c r="H19" s="11">
        <v>1</v>
      </c>
      <c r="I19" s="12">
        <v>2735</v>
      </c>
      <c r="J19" s="12">
        <v>2733.75</v>
      </c>
      <c r="K19" s="10" t="s">
        <v>95</v>
      </c>
      <c r="L19" s="33">
        <f t="shared" si="0"/>
        <v>1.25</v>
      </c>
      <c r="M19" s="34">
        <f t="shared" si="8"/>
        <v>5</v>
      </c>
      <c r="N19" s="17">
        <f t="shared" si="1"/>
        <v>5.43</v>
      </c>
      <c r="O19" s="35">
        <f t="shared" si="2"/>
        <v>9.7371158053294205E-3</v>
      </c>
      <c r="P19" s="32">
        <f t="shared" si="3"/>
        <v>4.7569449816364795E-4</v>
      </c>
      <c r="Q19" s="10"/>
      <c r="R19" s="13"/>
      <c r="S19" s="14"/>
      <c r="T19" s="10"/>
      <c r="U19" s="144" t="str">
        <f t="shared" si="9"/>
        <v>ME</v>
      </c>
      <c r="V19" s="15">
        <f t="shared" si="10"/>
        <v>0.88266971059783828</v>
      </c>
      <c r="W19" s="16">
        <f t="shared" si="11"/>
        <v>557.65999999999951</v>
      </c>
      <c r="X19" s="16">
        <f t="shared" si="4"/>
        <v>0.82</v>
      </c>
      <c r="Y19" s="17">
        <f t="shared" si="5"/>
        <v>6.25</v>
      </c>
      <c r="Z19" s="17">
        <f t="shared" si="6"/>
        <v>563.08999999999946</v>
      </c>
      <c r="AA19" s="205" t="str">
        <f>IF(COUNTIF(K$6:K19,K19)=1,MAX(AA$6:AA18)+1,"")</f>
        <v/>
      </c>
      <c r="AB19" s="144" t="str">
        <f t="shared" si="12"/>
        <v>Т5 С8</v>
      </c>
      <c r="AC19" s="24"/>
      <c r="AD19" s="24"/>
      <c r="AE19" s="24"/>
      <c r="AF19" s="24"/>
      <c r="AG19" s="24"/>
      <c r="AH19" s="24"/>
      <c r="AI19" s="24"/>
    </row>
    <row r="20" spans="2:35" ht="12.75">
      <c r="B20" s="31">
        <f>IF($B19="№",1,MAX($B$7:$B19)+1)</f>
        <v>14</v>
      </c>
      <c r="C20" s="147">
        <f t="shared" si="7"/>
        <v>43923</v>
      </c>
      <c r="D20" s="9">
        <v>43923.883427696797</v>
      </c>
      <c r="E20" s="9">
        <v>43923.883857708308</v>
      </c>
      <c r="F20" s="10" t="s">
        <v>86</v>
      </c>
      <c r="G20" s="10" t="s">
        <v>87</v>
      </c>
      <c r="H20" s="11">
        <v>1</v>
      </c>
      <c r="I20" s="12">
        <v>2734.5</v>
      </c>
      <c r="J20" s="12">
        <v>2733.25</v>
      </c>
      <c r="K20" s="10" t="s">
        <v>95</v>
      </c>
      <c r="L20" s="33">
        <f t="shared" si="0"/>
        <v>1.25</v>
      </c>
      <c r="M20" s="34">
        <f t="shared" si="8"/>
        <v>5</v>
      </c>
      <c r="N20" s="17">
        <f t="shared" si="1"/>
        <v>5.43</v>
      </c>
      <c r="O20" s="35">
        <f t="shared" si="2"/>
        <v>9.6432186684189108E-3</v>
      </c>
      <c r="P20" s="32">
        <f t="shared" si="3"/>
        <v>4.3001151061616838E-4</v>
      </c>
      <c r="Q20" s="10"/>
      <c r="R20" s="13"/>
      <c r="S20" s="14"/>
      <c r="T20" s="10"/>
      <c r="U20" s="144" t="str">
        <f t="shared" si="9"/>
        <v>ME</v>
      </c>
      <c r="V20" s="15">
        <f t="shared" si="10"/>
        <v>0.88342769679729827</v>
      </c>
      <c r="W20" s="16">
        <f t="shared" si="11"/>
        <v>563.08999999999946</v>
      </c>
      <c r="X20" s="16">
        <f t="shared" si="4"/>
        <v>0.82</v>
      </c>
      <c r="Y20" s="17">
        <f t="shared" si="5"/>
        <v>6.25</v>
      </c>
      <c r="Z20" s="17">
        <f t="shared" si="6"/>
        <v>568.51999999999941</v>
      </c>
      <c r="AA20" s="205" t="str">
        <f>IF(COUNTIF(K$6:K20,K20)=1,MAX(AA$6:AA19)+1,"")</f>
        <v/>
      </c>
      <c r="AB20" s="144" t="str">
        <f t="shared" si="12"/>
        <v>Т5 С8</v>
      </c>
      <c r="AC20" s="24"/>
      <c r="AD20" s="24"/>
      <c r="AE20" s="24"/>
      <c r="AF20" s="24"/>
      <c r="AG20" s="24"/>
      <c r="AH20" s="24"/>
      <c r="AI20" s="24"/>
    </row>
    <row r="21" spans="2:35" ht="12.75">
      <c r="B21" s="31">
        <f>IF($B20="№",1,MAX($B$7:$B20)+1)</f>
        <v>15</v>
      </c>
      <c r="C21" s="147">
        <f t="shared" si="7"/>
        <v>43923</v>
      </c>
      <c r="D21" s="9">
        <v>43923.889170937502</v>
      </c>
      <c r="E21" s="9">
        <v>43923.889730578696</v>
      </c>
      <c r="F21" s="10" t="s">
        <v>86</v>
      </c>
      <c r="G21" s="10" t="s">
        <v>87</v>
      </c>
      <c r="H21" s="11">
        <v>1</v>
      </c>
      <c r="I21" s="12">
        <v>2733</v>
      </c>
      <c r="J21" s="12">
        <v>2731.75</v>
      </c>
      <c r="K21" s="10" t="s">
        <v>95</v>
      </c>
      <c r="L21" s="33">
        <f t="shared" si="0"/>
        <v>1.25</v>
      </c>
      <c r="M21" s="34">
        <f t="shared" si="8"/>
        <v>5</v>
      </c>
      <c r="N21" s="17">
        <f t="shared" si="1"/>
        <v>5.43</v>
      </c>
      <c r="O21" s="35">
        <f t="shared" si="2"/>
        <v>9.5511151762471078E-3</v>
      </c>
      <c r="P21" s="32">
        <f t="shared" si="3"/>
        <v>5.5964119383133948E-4</v>
      </c>
      <c r="Q21" s="10"/>
      <c r="R21" s="13"/>
      <c r="S21" s="14"/>
      <c r="T21" s="10"/>
      <c r="U21" s="144" t="str">
        <f t="shared" si="9"/>
        <v>ME</v>
      </c>
      <c r="V21" s="15">
        <f t="shared" si="10"/>
        <v>0.88917093750205822</v>
      </c>
      <c r="W21" s="16">
        <f t="shared" si="11"/>
        <v>568.51999999999941</v>
      </c>
      <c r="X21" s="16">
        <f t="shared" si="4"/>
        <v>0.82</v>
      </c>
      <c r="Y21" s="17">
        <f t="shared" si="5"/>
        <v>6.25</v>
      </c>
      <c r="Z21" s="17">
        <f t="shared" si="6"/>
        <v>573.94999999999936</v>
      </c>
      <c r="AA21" s="205" t="str">
        <f>IF(COUNTIF(K$6:K21,K21)=1,MAX(AA$6:AA20)+1,"")</f>
        <v/>
      </c>
      <c r="AB21" s="144" t="str">
        <f t="shared" si="12"/>
        <v>Т5 С8</v>
      </c>
      <c r="AC21" s="24"/>
      <c r="AD21" s="24"/>
      <c r="AE21" s="24"/>
      <c r="AF21" s="24"/>
      <c r="AG21" s="24"/>
      <c r="AH21" s="24"/>
      <c r="AI21" s="24"/>
    </row>
    <row r="22" spans="2:35" ht="12.75">
      <c r="B22" s="31">
        <f>IF($B21="№",1,MAX($B$7:$B21)+1)</f>
        <v>16</v>
      </c>
      <c r="C22" s="147">
        <f t="shared" si="7"/>
        <v>43923</v>
      </c>
      <c r="D22" s="9">
        <v>43923.896834826402</v>
      </c>
      <c r="E22" s="9">
        <v>43923.897743912006</v>
      </c>
      <c r="F22" s="10" t="s">
        <v>86</v>
      </c>
      <c r="G22" s="10" t="s">
        <v>88</v>
      </c>
      <c r="H22" s="11">
        <v>1</v>
      </c>
      <c r="I22" s="12">
        <v>2735.75</v>
      </c>
      <c r="J22" s="12">
        <v>2733.75</v>
      </c>
      <c r="K22" s="10" t="s">
        <v>95</v>
      </c>
      <c r="L22" s="33">
        <f t="shared" si="0"/>
        <v>-2</v>
      </c>
      <c r="M22" s="34">
        <f t="shared" si="8"/>
        <v>-8</v>
      </c>
      <c r="N22" s="17">
        <f t="shared" si="1"/>
        <v>-10.82</v>
      </c>
      <c r="O22" s="35">
        <f t="shared" si="2"/>
        <v>-1.8851816360310154E-2</v>
      </c>
      <c r="P22" s="32">
        <f t="shared" si="3"/>
        <v>9.0908560378011316E-4</v>
      </c>
      <c r="Q22" s="10"/>
      <c r="R22" s="13"/>
      <c r="S22" s="14"/>
      <c r="T22" s="10"/>
      <c r="U22" s="144" t="str">
        <f t="shared" si="9"/>
        <v>ME</v>
      </c>
      <c r="V22" s="15">
        <f t="shared" si="10"/>
        <v>0.89683482640248258</v>
      </c>
      <c r="W22" s="16">
        <f t="shared" si="11"/>
        <v>573.94999999999936</v>
      </c>
      <c r="X22" s="16">
        <f t="shared" si="4"/>
        <v>0.82</v>
      </c>
      <c r="Y22" s="17">
        <f t="shared" si="5"/>
        <v>-10</v>
      </c>
      <c r="Z22" s="17">
        <f t="shared" si="6"/>
        <v>563.12999999999931</v>
      </c>
      <c r="AA22" s="205" t="str">
        <f>IF(COUNTIF(K$6:K22,K22)=1,MAX(AA$6:AA21)+1,"")</f>
        <v/>
      </c>
      <c r="AB22" s="144" t="str">
        <f t="shared" si="12"/>
        <v>Т5 С8</v>
      </c>
      <c r="AC22" s="24"/>
      <c r="AD22" s="24"/>
      <c r="AE22" s="24"/>
      <c r="AF22" s="24"/>
      <c r="AG22" s="24"/>
      <c r="AH22" s="24"/>
      <c r="AI22" s="24"/>
    </row>
    <row r="23" spans="2:35" ht="12.75">
      <c r="B23" s="31">
        <f>IF($B22="№",1,MAX($B$7:$B22)+1)</f>
        <v>17</v>
      </c>
      <c r="C23" s="147">
        <f t="shared" si="7"/>
        <v>43923</v>
      </c>
      <c r="D23" s="9">
        <v>43923.900080463005</v>
      </c>
      <c r="E23" s="9">
        <v>43923.902309907397</v>
      </c>
      <c r="F23" s="10" t="s">
        <v>86</v>
      </c>
      <c r="G23" s="10" t="s">
        <v>87</v>
      </c>
      <c r="H23" s="11">
        <v>1</v>
      </c>
      <c r="I23" s="12">
        <v>2731.75</v>
      </c>
      <c r="J23" s="12">
        <v>2731.25</v>
      </c>
      <c r="K23" s="10" t="s">
        <v>95</v>
      </c>
      <c r="L23" s="33">
        <f t="shared" si="0"/>
        <v>0.5</v>
      </c>
      <c r="M23" s="34">
        <f t="shared" si="8"/>
        <v>2</v>
      </c>
      <c r="N23" s="17">
        <f t="shared" si="1"/>
        <v>1.6800000000000002</v>
      </c>
      <c r="O23" s="35">
        <f t="shared" si="2"/>
        <v>2.9833253422833135E-3</v>
      </c>
      <c r="P23" s="32">
        <f t="shared" si="3"/>
        <v>2.2294443915598094E-3</v>
      </c>
      <c r="Q23" s="10"/>
      <c r="R23" s="13"/>
      <c r="S23" s="14"/>
      <c r="T23" s="10"/>
      <c r="U23" s="144" t="str">
        <f t="shared" si="9"/>
        <v>ME</v>
      </c>
      <c r="V23" s="15">
        <f t="shared" si="10"/>
        <v>0.900080463004997</v>
      </c>
      <c r="W23" s="16">
        <f t="shared" si="11"/>
        <v>563.12999999999931</v>
      </c>
      <c r="X23" s="16">
        <f t="shared" si="4"/>
        <v>0.82</v>
      </c>
      <c r="Y23" s="17">
        <f t="shared" si="5"/>
        <v>2.5</v>
      </c>
      <c r="Z23" s="17">
        <f t="shared" si="6"/>
        <v>564.80999999999926</v>
      </c>
      <c r="AA23" s="205" t="str">
        <f>IF(COUNTIF(K$6:K23,K23)=1,MAX(AA$6:AA22)+1,"")</f>
        <v/>
      </c>
      <c r="AB23" s="144" t="str">
        <f t="shared" si="12"/>
        <v>Т5 С8</v>
      </c>
      <c r="AC23" s="24"/>
      <c r="AD23" s="24"/>
      <c r="AE23" s="24"/>
      <c r="AF23" s="24"/>
      <c r="AG23" s="24"/>
      <c r="AH23" s="24"/>
      <c r="AI23" s="24"/>
    </row>
    <row r="24" spans="2:35" ht="12.75">
      <c r="B24" s="31">
        <f>IF($B23="№",1,MAX($B$7:$B23)+1)</f>
        <v>18</v>
      </c>
      <c r="C24" s="147">
        <f t="shared" si="7"/>
        <v>43923</v>
      </c>
      <c r="D24" s="9">
        <v>43923.900757025491</v>
      </c>
      <c r="E24" s="9">
        <v>43923.902310486097</v>
      </c>
      <c r="F24" s="10" t="s">
        <v>86</v>
      </c>
      <c r="G24" s="10" t="s">
        <v>87</v>
      </c>
      <c r="H24" s="11">
        <v>1</v>
      </c>
      <c r="I24" s="12">
        <v>2731.5</v>
      </c>
      <c r="J24" s="12">
        <v>2731.25</v>
      </c>
      <c r="K24" s="10" t="s">
        <v>97</v>
      </c>
      <c r="L24" s="33">
        <f t="shared" si="0"/>
        <v>0.25</v>
      </c>
      <c r="M24" s="34">
        <f t="shared" si="8"/>
        <v>1</v>
      </c>
      <c r="N24" s="17">
        <f t="shared" si="1"/>
        <v>0.43000000000000005</v>
      </c>
      <c r="O24" s="35">
        <f t="shared" si="2"/>
        <v>7.6131796533347609E-4</v>
      </c>
      <c r="P24" s="32">
        <f t="shared" si="3"/>
        <v>1.5534606063738465E-3</v>
      </c>
      <c r="Q24" s="10"/>
      <c r="R24" s="13"/>
      <c r="S24" s="14"/>
      <c r="T24" s="10"/>
      <c r="U24" s="144" t="str">
        <f t="shared" si="9"/>
        <v>ME</v>
      </c>
      <c r="V24" s="15">
        <f t="shared" si="10"/>
        <v>0.90075702549074776</v>
      </c>
      <c r="W24" s="16">
        <f t="shared" si="11"/>
        <v>564.80999999999926</v>
      </c>
      <c r="X24" s="16">
        <f t="shared" si="4"/>
        <v>0.82</v>
      </c>
      <c r="Y24" s="17">
        <f t="shared" si="5"/>
        <v>1.25</v>
      </c>
      <c r="Z24" s="17">
        <f t="shared" si="6"/>
        <v>565.23999999999921</v>
      </c>
      <c r="AA24" s="205" t="str">
        <f>IF(COUNTIF(K$6:K24,K24)=1,MAX(AA$6:AA23)+1,"")</f>
        <v/>
      </c>
      <c r="AB24" s="144" t="str">
        <f t="shared" si="12"/>
        <v>Т6 С8</v>
      </c>
      <c r="AC24" s="24"/>
      <c r="AD24" s="24"/>
      <c r="AE24" s="24"/>
      <c r="AF24" s="24"/>
      <c r="AG24" s="24"/>
      <c r="AH24" s="24"/>
      <c r="AI24" s="24"/>
    </row>
    <row r="25" spans="2:35" ht="12.75">
      <c r="B25" s="31">
        <f>IF($B24="№",1,MAX($B$7:$B24)+1)</f>
        <v>19</v>
      </c>
      <c r="C25" s="147">
        <f t="shared" si="7"/>
        <v>43924</v>
      </c>
      <c r="D25" s="9">
        <v>43924.902895243111</v>
      </c>
      <c r="E25" s="9">
        <v>43924.906528877298</v>
      </c>
      <c r="F25" s="10" t="s">
        <v>86</v>
      </c>
      <c r="G25" s="10" t="s">
        <v>88</v>
      </c>
      <c r="H25" s="11">
        <v>1</v>
      </c>
      <c r="I25" s="12">
        <v>2732.5</v>
      </c>
      <c r="J25" s="12">
        <v>2732.25</v>
      </c>
      <c r="K25" s="10" t="s">
        <v>97</v>
      </c>
      <c r="L25" s="33">
        <f t="shared" si="0"/>
        <v>-0.25</v>
      </c>
      <c r="M25" s="34">
        <f t="shared" si="8"/>
        <v>-1</v>
      </c>
      <c r="N25" s="17">
        <f t="shared" si="1"/>
        <v>-2.0699999999999998</v>
      </c>
      <c r="O25" s="35">
        <f t="shared" si="2"/>
        <v>-3.6621612058594629E-3</v>
      </c>
      <c r="P25" s="32">
        <f t="shared" si="3"/>
        <v>3.6336341872811317E-3</v>
      </c>
      <c r="Q25" s="10"/>
      <c r="R25" s="13"/>
      <c r="S25" s="14"/>
      <c r="T25" s="10"/>
      <c r="U25" s="144" t="str">
        <f t="shared" si="9"/>
        <v>ME</v>
      </c>
      <c r="V25" s="15">
        <f t="shared" si="10"/>
        <v>0.90289524311083369</v>
      </c>
      <c r="W25" s="16">
        <f t="shared" si="11"/>
        <v>565.23999999999921</v>
      </c>
      <c r="X25" s="16">
        <f t="shared" si="4"/>
        <v>0.82</v>
      </c>
      <c r="Y25" s="17">
        <f t="shared" si="5"/>
        <v>-1.25</v>
      </c>
      <c r="Z25" s="17">
        <f t="shared" si="6"/>
        <v>563.16999999999916</v>
      </c>
      <c r="AA25" s="205" t="str">
        <f>IF(COUNTIF(K$6:K25,K25)=1,MAX(AA$6:AA24)+1,"")</f>
        <v/>
      </c>
      <c r="AB25" s="144" t="str">
        <f t="shared" si="12"/>
        <v>Т6 С8</v>
      </c>
      <c r="AC25" s="24"/>
      <c r="AD25" s="24"/>
      <c r="AE25" s="24"/>
      <c r="AF25" s="24"/>
      <c r="AG25" s="24"/>
      <c r="AH25" s="24"/>
      <c r="AI25" s="24"/>
    </row>
    <row r="26" spans="2:35" ht="12.75">
      <c r="B26" s="31">
        <f>IF($B25="№",1,MAX($B$7:$B25)+1)</f>
        <v>20</v>
      </c>
      <c r="C26" s="147">
        <f t="shared" si="7"/>
        <v>43924</v>
      </c>
      <c r="D26" s="9">
        <v>43924.904876979199</v>
      </c>
      <c r="E26" s="9">
        <v>43924.906529583299</v>
      </c>
      <c r="F26" s="10" t="s">
        <v>86</v>
      </c>
      <c r="G26" s="10" t="s">
        <v>88</v>
      </c>
      <c r="H26" s="11">
        <v>1</v>
      </c>
      <c r="I26" s="12">
        <v>2731</v>
      </c>
      <c r="J26" s="12">
        <v>2732.25</v>
      </c>
      <c r="K26" s="10" t="s">
        <v>96</v>
      </c>
      <c r="L26" s="33">
        <f t="shared" si="0"/>
        <v>1.25</v>
      </c>
      <c r="M26" s="34">
        <f t="shared" si="8"/>
        <v>5</v>
      </c>
      <c r="N26" s="17">
        <f t="shared" si="1"/>
        <v>5.43</v>
      </c>
      <c r="O26" s="35">
        <f t="shared" si="2"/>
        <v>9.6418488200721054E-3</v>
      </c>
      <c r="P26" s="32">
        <f t="shared" si="3"/>
        <v>1.6526040999451652E-3</v>
      </c>
      <c r="Q26" s="10"/>
      <c r="R26" s="13"/>
      <c r="S26" s="14"/>
      <c r="T26" s="10"/>
      <c r="U26" s="144" t="str">
        <f t="shared" si="9"/>
        <v>ME</v>
      </c>
      <c r="V26" s="15">
        <f t="shared" si="10"/>
        <v>0.90487697919888888</v>
      </c>
      <c r="W26" s="16">
        <f t="shared" si="11"/>
        <v>563.16999999999916</v>
      </c>
      <c r="X26" s="16">
        <f t="shared" si="4"/>
        <v>0.82</v>
      </c>
      <c r="Y26" s="17">
        <f t="shared" si="5"/>
        <v>6.25</v>
      </c>
      <c r="Z26" s="17">
        <f t="shared" si="6"/>
        <v>568.59999999999911</v>
      </c>
      <c r="AA26" s="205" t="str">
        <f>IF(COUNTIF(K$6:K26,K26)=1,MAX(AA$6:AA25)+1,"")</f>
        <v/>
      </c>
      <c r="AB26" s="144" t="str">
        <f t="shared" si="12"/>
        <v>Т6 С9</v>
      </c>
      <c r="AC26" s="24"/>
      <c r="AD26" s="24"/>
      <c r="AE26" s="24"/>
      <c r="AF26" s="24"/>
      <c r="AG26" s="24"/>
      <c r="AH26" s="24"/>
      <c r="AI26" s="24"/>
    </row>
    <row r="27" spans="2:35" ht="12.75">
      <c r="B27" s="31">
        <f>IF($B26="№",1,MAX($B$7:$B26)+1)</f>
        <v>21</v>
      </c>
      <c r="C27" s="147">
        <f t="shared" si="7"/>
        <v>43924</v>
      </c>
      <c r="D27" s="9">
        <v>43924.905556469894</v>
      </c>
      <c r="E27" s="9">
        <v>43924.906530370397</v>
      </c>
      <c r="F27" s="10" t="s">
        <v>86</v>
      </c>
      <c r="G27" s="10" t="s">
        <v>88</v>
      </c>
      <c r="H27" s="11">
        <v>1</v>
      </c>
      <c r="I27" s="12">
        <v>2730.75</v>
      </c>
      <c r="J27" s="12">
        <v>2732.25</v>
      </c>
      <c r="K27" s="10" t="s">
        <v>96</v>
      </c>
      <c r="L27" s="33">
        <f t="shared" si="0"/>
        <v>1.5</v>
      </c>
      <c r="M27" s="34">
        <f t="shared" si="8"/>
        <v>6</v>
      </c>
      <c r="N27" s="17">
        <f t="shared" si="1"/>
        <v>6.68</v>
      </c>
      <c r="O27" s="35">
        <f t="shared" si="2"/>
        <v>1.1748153359127701E-2</v>
      </c>
      <c r="P27" s="32">
        <f t="shared" si="3"/>
        <v>9.7390050359535962E-4</v>
      </c>
      <c r="Q27" s="10"/>
      <c r="R27" s="13"/>
      <c r="S27" s="14"/>
      <c r="T27" s="10"/>
      <c r="U27" s="144" t="str">
        <f t="shared" si="9"/>
        <v>ME</v>
      </c>
      <c r="V27" s="15">
        <f t="shared" si="10"/>
        <v>0.90555646989378147</v>
      </c>
      <c r="W27" s="16">
        <f t="shared" si="11"/>
        <v>568.59999999999911</v>
      </c>
      <c r="X27" s="16">
        <f t="shared" si="4"/>
        <v>0.82</v>
      </c>
      <c r="Y27" s="17">
        <f t="shared" si="5"/>
        <v>7.5</v>
      </c>
      <c r="Z27" s="17">
        <f t="shared" si="6"/>
        <v>575.27999999999906</v>
      </c>
      <c r="AA27" s="205" t="str">
        <f>IF(COUNTIF(K$6:K27,K27)=1,MAX(AA$6:AA26)+1,"")</f>
        <v/>
      </c>
      <c r="AB27" s="144" t="str">
        <f t="shared" si="12"/>
        <v>Т6 С9</v>
      </c>
      <c r="AC27" s="24"/>
      <c r="AD27" s="24"/>
      <c r="AE27" s="24"/>
      <c r="AF27" s="24"/>
      <c r="AG27" s="24"/>
      <c r="AH27" s="24"/>
      <c r="AI27" s="24"/>
    </row>
    <row r="28" spans="2:35" ht="12.75">
      <c r="B28" s="31">
        <f>IF($B27="№",1,MAX($B$7:$B27)+1)</f>
        <v>22</v>
      </c>
      <c r="C28" s="147">
        <f t="shared" si="7"/>
        <v>43924</v>
      </c>
      <c r="D28" s="9">
        <v>43924.906121574109</v>
      </c>
      <c r="E28" s="9">
        <v>43924.906531180604</v>
      </c>
      <c r="F28" s="10" t="s">
        <v>86</v>
      </c>
      <c r="G28" s="10" t="s">
        <v>88</v>
      </c>
      <c r="H28" s="11">
        <v>1</v>
      </c>
      <c r="I28" s="12">
        <v>2730.75</v>
      </c>
      <c r="J28" s="12">
        <v>2732.25</v>
      </c>
      <c r="K28" s="10" t="s">
        <v>96</v>
      </c>
      <c r="L28" s="33">
        <f t="shared" si="0"/>
        <v>1.5</v>
      </c>
      <c r="M28" s="34">
        <f t="shared" si="8"/>
        <v>6</v>
      </c>
      <c r="N28" s="17">
        <f t="shared" si="1"/>
        <v>6.68</v>
      </c>
      <c r="O28" s="35">
        <f t="shared" si="2"/>
        <v>1.1611736893338914E-2</v>
      </c>
      <c r="P28" s="32">
        <f t="shared" si="3"/>
        <v>4.0960649494081736E-4</v>
      </c>
      <c r="Q28" s="10"/>
      <c r="R28" s="13"/>
      <c r="S28" s="14"/>
      <c r="T28" s="10"/>
      <c r="U28" s="144" t="str">
        <f t="shared" si="9"/>
        <v>ME</v>
      </c>
      <c r="V28" s="15">
        <f t="shared" si="10"/>
        <v>0.90612157410942018</v>
      </c>
      <c r="W28" s="16">
        <f t="shared" si="11"/>
        <v>575.27999999999906</v>
      </c>
      <c r="X28" s="16">
        <f t="shared" si="4"/>
        <v>0.82</v>
      </c>
      <c r="Y28" s="17">
        <f t="shared" si="5"/>
        <v>7.5</v>
      </c>
      <c r="Z28" s="17">
        <f t="shared" si="6"/>
        <v>581.95999999999901</v>
      </c>
      <c r="AA28" s="205" t="str">
        <f>IF(COUNTIF(K$6:K28,K28)=1,MAX(AA$6:AA27)+1,"")</f>
        <v/>
      </c>
      <c r="AB28" s="144" t="str">
        <f t="shared" si="12"/>
        <v>Т6 С9</v>
      </c>
      <c r="AC28" s="24"/>
      <c r="AD28" s="24"/>
      <c r="AE28" s="24"/>
      <c r="AF28" s="24"/>
      <c r="AG28" s="24"/>
      <c r="AH28" s="24"/>
      <c r="AI28" s="24"/>
    </row>
    <row r="29" spans="2:35" ht="12.75">
      <c r="B29" s="31">
        <f>IF($B28="№",1,MAX($B$7:$B28)+1)</f>
        <v>23</v>
      </c>
      <c r="C29" s="147">
        <f t="shared" si="7"/>
        <v>43924</v>
      </c>
      <c r="D29" s="9">
        <v>43924.431601979202</v>
      </c>
      <c r="E29" s="9">
        <v>43924.432168437503</v>
      </c>
      <c r="F29" s="10" t="s">
        <v>86</v>
      </c>
      <c r="G29" s="10" t="s">
        <v>87</v>
      </c>
      <c r="H29" s="11">
        <v>1</v>
      </c>
      <c r="I29" s="12">
        <v>2815</v>
      </c>
      <c r="J29" s="12">
        <v>2813.75</v>
      </c>
      <c r="K29" s="10" t="s">
        <v>96</v>
      </c>
      <c r="L29" s="33">
        <f t="shared" si="0"/>
        <v>1.25</v>
      </c>
      <c r="M29" s="34">
        <f t="shared" si="8"/>
        <v>5</v>
      </c>
      <c r="N29" s="17">
        <f t="shared" si="1"/>
        <v>5.43</v>
      </c>
      <c r="O29" s="35">
        <f t="shared" si="2"/>
        <v>9.3305381813183191E-3</v>
      </c>
      <c r="P29" s="32">
        <f t="shared" si="3"/>
        <v>5.6645830045454204E-4</v>
      </c>
      <c r="Q29" s="10"/>
      <c r="R29" s="13"/>
      <c r="S29" s="14"/>
      <c r="T29" s="10"/>
      <c r="U29" s="144" t="str">
        <f t="shared" si="9"/>
        <v>ME</v>
      </c>
      <c r="V29" s="15">
        <f t="shared" si="10"/>
        <v>0.43160197920224164</v>
      </c>
      <c r="W29" s="16">
        <f t="shared" si="11"/>
        <v>581.95999999999901</v>
      </c>
      <c r="X29" s="16">
        <f t="shared" si="4"/>
        <v>0.82</v>
      </c>
      <c r="Y29" s="17">
        <f t="shared" si="5"/>
        <v>6.25</v>
      </c>
      <c r="Z29" s="17">
        <f t="shared" si="6"/>
        <v>587.38999999999896</v>
      </c>
      <c r="AA29" s="205" t="str">
        <f>IF(COUNTIF(K$6:K29,K29)=1,MAX(AA$6:AA28)+1,"")</f>
        <v/>
      </c>
      <c r="AB29" s="144" t="str">
        <f t="shared" si="12"/>
        <v>Т6 С9</v>
      </c>
      <c r="AC29" s="24"/>
      <c r="AD29" s="24"/>
      <c r="AE29" s="24"/>
      <c r="AF29" s="24"/>
      <c r="AG29" s="24"/>
      <c r="AH29" s="24"/>
      <c r="AI29" s="24"/>
    </row>
    <row r="30" spans="2:35" ht="12.75">
      <c r="B30" s="31">
        <f>IF($B29="№",1,MAX($B$7:$B29)+1)</f>
        <v>24</v>
      </c>
      <c r="C30" s="147">
        <f t="shared" si="7"/>
        <v>43924</v>
      </c>
      <c r="D30" s="9">
        <v>43924.437836296303</v>
      </c>
      <c r="E30" s="9">
        <v>43924.438813530098</v>
      </c>
      <c r="F30" s="10" t="s">
        <v>86</v>
      </c>
      <c r="G30" s="10" t="s">
        <v>87</v>
      </c>
      <c r="H30" s="11">
        <v>1</v>
      </c>
      <c r="I30" s="12">
        <v>2811.25</v>
      </c>
      <c r="J30" s="12">
        <v>2812</v>
      </c>
      <c r="K30" s="10" t="s">
        <v>96</v>
      </c>
      <c r="L30" s="33">
        <f t="shared" si="0"/>
        <v>-0.75</v>
      </c>
      <c r="M30" s="34">
        <f t="shared" si="8"/>
        <v>-3</v>
      </c>
      <c r="N30" s="17">
        <f t="shared" si="1"/>
        <v>-4.57</v>
      </c>
      <c r="O30" s="35">
        <f t="shared" si="2"/>
        <v>-7.7801801188307736E-3</v>
      </c>
      <c r="P30" s="32">
        <f t="shared" si="3"/>
        <v>9.7723379440139979E-4</v>
      </c>
      <c r="Q30" s="10"/>
      <c r="R30" s="13"/>
      <c r="S30" s="14"/>
      <c r="T30" s="10"/>
      <c r="U30" s="144" t="str">
        <f t="shared" si="9"/>
        <v>ME</v>
      </c>
      <c r="V30" s="15">
        <f t="shared" si="10"/>
        <v>0.43783629630343057</v>
      </c>
      <c r="W30" s="16">
        <f t="shared" si="11"/>
        <v>587.38999999999896</v>
      </c>
      <c r="X30" s="16">
        <f t="shared" si="4"/>
        <v>0.82</v>
      </c>
      <c r="Y30" s="17">
        <f t="shared" si="5"/>
        <v>-3.75</v>
      </c>
      <c r="Z30" s="17">
        <f t="shared" si="6"/>
        <v>582.81999999999891</v>
      </c>
      <c r="AA30" s="205" t="str">
        <f>IF(COUNTIF(K$6:K30,K30)=1,MAX(AA$6:AA29)+1,"")</f>
        <v/>
      </c>
      <c r="AB30" s="144" t="str">
        <f t="shared" si="12"/>
        <v>Т6 С9</v>
      </c>
      <c r="AC30" s="24"/>
      <c r="AD30" s="24"/>
      <c r="AE30" s="24"/>
      <c r="AF30" s="24"/>
      <c r="AG30" s="24"/>
      <c r="AH30" s="24"/>
      <c r="AI30" s="24"/>
    </row>
    <row r="31" spans="2:35" ht="12.75">
      <c r="B31" s="31">
        <f>IF($B30="№",1,MAX($B$7:$B30)+1)</f>
        <v>25</v>
      </c>
      <c r="C31" s="147">
        <f t="shared" si="7"/>
        <v>43924</v>
      </c>
      <c r="D31" s="9">
        <v>43924.448770798597</v>
      </c>
      <c r="E31" s="9">
        <v>43924.449307534698</v>
      </c>
      <c r="F31" s="10" t="s">
        <v>86</v>
      </c>
      <c r="G31" s="10" t="s">
        <v>87</v>
      </c>
      <c r="H31" s="11">
        <v>1</v>
      </c>
      <c r="I31" s="12">
        <v>2805.5</v>
      </c>
      <c r="J31" s="12">
        <v>2804.25</v>
      </c>
      <c r="K31" s="10" t="s">
        <v>95</v>
      </c>
      <c r="L31" s="33">
        <f t="shared" si="0"/>
        <v>1.25</v>
      </c>
      <c r="M31" s="34">
        <f t="shared" si="8"/>
        <v>5</v>
      </c>
      <c r="N31" s="17">
        <f t="shared" si="1"/>
        <v>5.43</v>
      </c>
      <c r="O31" s="35">
        <f t="shared" si="2"/>
        <v>9.3167701863354213E-3</v>
      </c>
      <c r="P31" s="32">
        <f t="shared" si="3"/>
        <v>5.3673610091209412E-4</v>
      </c>
      <c r="Q31" s="10"/>
      <c r="R31" s="13"/>
      <c r="S31" s="14"/>
      <c r="T31" s="10"/>
      <c r="U31" s="144" t="str">
        <f t="shared" si="9"/>
        <v>ME</v>
      </c>
      <c r="V31" s="15">
        <f t="shared" si="10"/>
        <v>0.448770798597252</v>
      </c>
      <c r="W31" s="16">
        <f t="shared" si="11"/>
        <v>582.81999999999891</v>
      </c>
      <c r="X31" s="16">
        <f t="shared" si="4"/>
        <v>0.82</v>
      </c>
      <c r="Y31" s="17">
        <f t="shared" si="5"/>
        <v>6.25</v>
      </c>
      <c r="Z31" s="17">
        <f t="shared" si="6"/>
        <v>588.24999999999886</v>
      </c>
      <c r="AA31" s="205" t="str">
        <f>IF(COUNTIF(K$6:K31,K31)=1,MAX(AA$6:AA30)+1,"")</f>
        <v/>
      </c>
      <c r="AB31" s="144" t="str">
        <f t="shared" si="12"/>
        <v>Т5 С8</v>
      </c>
      <c r="AC31" s="24"/>
      <c r="AD31" s="24"/>
      <c r="AE31" s="24"/>
      <c r="AF31" s="24"/>
      <c r="AG31" s="24"/>
      <c r="AH31" s="24"/>
      <c r="AI31" s="24"/>
    </row>
    <row r="32" spans="2:35" ht="12.75">
      <c r="B32" s="31">
        <f>IF($B31="№",1,MAX($B$7:$B31)+1)</f>
        <v>26</v>
      </c>
      <c r="C32" s="147">
        <f t="shared" si="7"/>
        <v>43924</v>
      </c>
      <c r="D32" s="9">
        <v>43924.452148472192</v>
      </c>
      <c r="E32" s="9">
        <v>43924.452190474491</v>
      </c>
      <c r="F32" s="10" t="s">
        <v>86</v>
      </c>
      <c r="G32" s="10" t="s">
        <v>87</v>
      </c>
      <c r="H32" s="11">
        <v>1</v>
      </c>
      <c r="I32" s="12">
        <v>2805.75</v>
      </c>
      <c r="J32" s="12">
        <v>2804.5</v>
      </c>
      <c r="K32" s="10" t="s">
        <v>95</v>
      </c>
      <c r="L32" s="33">
        <f t="shared" si="0"/>
        <v>1.25</v>
      </c>
      <c r="M32" s="34">
        <f t="shared" si="8"/>
        <v>5</v>
      </c>
      <c r="N32" s="17">
        <f t="shared" si="1"/>
        <v>5.43</v>
      </c>
      <c r="O32" s="35">
        <f t="shared" si="2"/>
        <v>9.230769230769249E-3</v>
      </c>
      <c r="P32" s="32">
        <f t="shared" si="3"/>
        <v>4.20022988691926E-5</v>
      </c>
      <c r="Q32" s="10"/>
      <c r="R32" s="13"/>
      <c r="S32" s="14"/>
      <c r="T32" s="10"/>
      <c r="U32" s="144" t="str">
        <f t="shared" si="9"/>
        <v>ME</v>
      </c>
      <c r="V32" s="15">
        <f t="shared" si="10"/>
        <v>0.4521484721917659</v>
      </c>
      <c r="W32" s="16">
        <f t="shared" si="11"/>
        <v>588.24999999999886</v>
      </c>
      <c r="X32" s="16">
        <f t="shared" si="4"/>
        <v>0.82</v>
      </c>
      <c r="Y32" s="17">
        <f t="shared" si="5"/>
        <v>6.25</v>
      </c>
      <c r="Z32" s="17">
        <f t="shared" si="6"/>
        <v>593.67999999999881</v>
      </c>
      <c r="AA32" s="205" t="str">
        <f>IF(COUNTIF(K$6:K32,K32)=1,MAX(AA$6:AA31)+1,"")</f>
        <v/>
      </c>
      <c r="AB32" s="144" t="str">
        <f t="shared" si="12"/>
        <v>Т5 С8</v>
      </c>
      <c r="AC32" s="24"/>
      <c r="AD32" s="24"/>
      <c r="AE32" s="24"/>
      <c r="AF32" s="24"/>
      <c r="AG32" s="24"/>
      <c r="AH32" s="24"/>
      <c r="AI32" s="24"/>
    </row>
    <row r="33" spans="2:35" ht="12.75">
      <c r="B33" s="31">
        <f>IF($B32="№",1,MAX($B$7:$B32)+1)</f>
        <v>27</v>
      </c>
      <c r="C33" s="147">
        <f t="shared" si="7"/>
        <v>43924</v>
      </c>
      <c r="D33" s="9">
        <v>43924.452517280093</v>
      </c>
      <c r="E33" s="9">
        <v>43924.452796041704</v>
      </c>
      <c r="F33" s="10" t="s">
        <v>86</v>
      </c>
      <c r="G33" s="10" t="s">
        <v>87</v>
      </c>
      <c r="H33" s="11">
        <v>1</v>
      </c>
      <c r="I33" s="12">
        <v>2804.25</v>
      </c>
      <c r="J33" s="12">
        <v>2803</v>
      </c>
      <c r="K33" s="10" t="s">
        <v>95</v>
      </c>
      <c r="L33" s="33">
        <f t="shared" si="0"/>
        <v>1.25</v>
      </c>
      <c r="M33" s="34">
        <f t="shared" si="8"/>
        <v>5</v>
      </c>
      <c r="N33" s="17">
        <f t="shared" si="1"/>
        <v>5.43</v>
      </c>
      <c r="O33" s="35">
        <f t="shared" si="2"/>
        <v>9.1463414634146527E-3</v>
      </c>
      <c r="P33" s="32">
        <f t="shared" si="3"/>
        <v>2.787616103887558E-4</v>
      </c>
      <c r="Q33" s="10"/>
      <c r="R33" s="13"/>
      <c r="S33" s="14"/>
      <c r="T33" s="10"/>
      <c r="U33" s="144" t="str">
        <f t="shared" si="9"/>
        <v>ME</v>
      </c>
      <c r="V33" s="15">
        <f t="shared" si="10"/>
        <v>0.45251728009316139</v>
      </c>
      <c r="W33" s="16">
        <f t="shared" si="11"/>
        <v>593.67999999999881</v>
      </c>
      <c r="X33" s="16">
        <f t="shared" si="4"/>
        <v>0.82</v>
      </c>
      <c r="Y33" s="17">
        <f t="shared" si="5"/>
        <v>6.25</v>
      </c>
      <c r="Z33" s="17">
        <f t="shared" si="6"/>
        <v>599.10999999999876</v>
      </c>
      <c r="AA33" s="205" t="str">
        <f>IF(COUNTIF(K$6:K33,K33)=1,MAX(AA$6:AA32)+1,"")</f>
        <v/>
      </c>
      <c r="AB33" s="144" t="str">
        <f t="shared" si="12"/>
        <v>Т5 С8</v>
      </c>
      <c r="AC33" s="24"/>
      <c r="AD33" s="24"/>
      <c r="AE33" s="24"/>
      <c r="AF33" s="24"/>
      <c r="AG33" s="24"/>
      <c r="AH33" s="24"/>
      <c r="AI33" s="24"/>
    </row>
    <row r="34" spans="2:35" ht="12.75">
      <c r="B34" s="31">
        <f>IF($B33="№",1,MAX($B$7:$B33)+1)</f>
        <v>28</v>
      </c>
      <c r="C34" s="147">
        <f t="shared" si="7"/>
        <v>43924</v>
      </c>
      <c r="D34" s="9">
        <v>43924.453111458308</v>
      </c>
      <c r="E34" s="9">
        <v>43924.45390085649</v>
      </c>
      <c r="F34" s="10" t="s">
        <v>86</v>
      </c>
      <c r="G34" s="10" t="s">
        <v>87</v>
      </c>
      <c r="H34" s="11">
        <v>1</v>
      </c>
      <c r="I34" s="12">
        <v>2802.5</v>
      </c>
      <c r="J34" s="12">
        <v>2801.25</v>
      </c>
      <c r="K34" s="10" t="s">
        <v>95</v>
      </c>
      <c r="L34" s="33">
        <f t="shared" si="0"/>
        <v>1.25</v>
      </c>
      <c r="M34" s="34">
        <f t="shared" si="8"/>
        <v>5</v>
      </c>
      <c r="N34" s="17">
        <f t="shared" si="1"/>
        <v>5.43</v>
      </c>
      <c r="O34" s="35">
        <f t="shared" si="2"/>
        <v>9.0634441087613475E-3</v>
      </c>
      <c r="P34" s="32">
        <f t="shared" si="3"/>
        <v>7.8939818195067346E-4</v>
      </c>
      <c r="Q34" s="10"/>
      <c r="R34" s="13"/>
      <c r="S34" s="14"/>
      <c r="T34" s="10"/>
      <c r="U34" s="144" t="str">
        <f t="shared" si="9"/>
        <v>ME</v>
      </c>
      <c r="V34" s="15">
        <f t="shared" si="10"/>
        <v>0.45311145830783062</v>
      </c>
      <c r="W34" s="16">
        <f t="shared" si="11"/>
        <v>599.10999999999876</v>
      </c>
      <c r="X34" s="16">
        <f t="shared" si="4"/>
        <v>0.82</v>
      </c>
      <c r="Y34" s="17">
        <f t="shared" si="5"/>
        <v>6.25</v>
      </c>
      <c r="Z34" s="17">
        <f t="shared" si="6"/>
        <v>604.53999999999871</v>
      </c>
      <c r="AA34" s="205" t="str">
        <f>IF(COUNTIF(K$6:K34,K34)=1,MAX(AA$6:AA33)+1,"")</f>
        <v/>
      </c>
      <c r="AB34" s="144" t="str">
        <f t="shared" si="12"/>
        <v>Т5 С8</v>
      </c>
      <c r="AC34" s="24"/>
      <c r="AD34" s="24"/>
      <c r="AE34" s="24"/>
      <c r="AF34" s="24"/>
      <c r="AG34" s="24"/>
      <c r="AH34" s="24"/>
      <c r="AI34" s="24"/>
    </row>
    <row r="35" spans="2:35" ht="12.75">
      <c r="B35" s="31">
        <f>IF($B34="№",1,MAX($B$7:$B34)+1)</f>
        <v>29</v>
      </c>
      <c r="C35" s="147">
        <f t="shared" si="7"/>
        <v>43927</v>
      </c>
      <c r="D35" s="9">
        <v>43927.458416365698</v>
      </c>
      <c r="E35" s="9">
        <v>43927.458905277803</v>
      </c>
      <c r="F35" s="10" t="s">
        <v>86</v>
      </c>
      <c r="G35" s="10" t="s">
        <v>87</v>
      </c>
      <c r="H35" s="11">
        <v>1</v>
      </c>
      <c r="I35" s="12">
        <v>2800.5</v>
      </c>
      <c r="J35" s="12">
        <v>2802.75</v>
      </c>
      <c r="K35" s="10" t="s">
        <v>95</v>
      </c>
      <c r="L35" s="33">
        <f t="shared" si="0"/>
        <v>-2.25</v>
      </c>
      <c r="M35" s="34">
        <f t="shared" si="8"/>
        <v>-9</v>
      </c>
      <c r="N35" s="17">
        <f t="shared" si="1"/>
        <v>-12.07</v>
      </c>
      <c r="O35" s="35">
        <f t="shared" si="2"/>
        <v>-1.9965593674529436E-2</v>
      </c>
      <c r="P35" s="32">
        <f t="shared" si="3"/>
        <v>4.8891210462898016E-4</v>
      </c>
      <c r="Q35" s="10"/>
      <c r="R35" s="13"/>
      <c r="S35" s="14"/>
      <c r="T35" s="10"/>
      <c r="U35" s="144" t="str">
        <f t="shared" si="9"/>
        <v>ME</v>
      </c>
      <c r="V35" s="15">
        <f t="shared" si="10"/>
        <v>0.45841636569821276</v>
      </c>
      <c r="W35" s="16">
        <f t="shared" si="11"/>
        <v>604.53999999999871</v>
      </c>
      <c r="X35" s="16">
        <f t="shared" si="4"/>
        <v>0.82</v>
      </c>
      <c r="Y35" s="17">
        <f t="shared" si="5"/>
        <v>-11.25</v>
      </c>
      <c r="Z35" s="17">
        <f t="shared" si="6"/>
        <v>592.46999999999866</v>
      </c>
      <c r="AA35" s="205" t="str">
        <f>IF(COUNTIF(K$6:K35,K35)=1,MAX(AA$6:AA34)+1,"")</f>
        <v/>
      </c>
      <c r="AB35" s="144" t="str">
        <f t="shared" si="12"/>
        <v>Т5 С8</v>
      </c>
      <c r="AC35" s="24"/>
      <c r="AD35" s="24"/>
      <c r="AE35" s="24"/>
      <c r="AF35" s="24"/>
      <c r="AG35" s="24"/>
      <c r="AH35" s="24"/>
      <c r="AI35" s="24"/>
    </row>
    <row r="36" spans="2:35" ht="12.75">
      <c r="B36" s="31">
        <f>IF($B35="№",1,MAX($B$7:$B35)+1)</f>
        <v>30</v>
      </c>
      <c r="C36" s="147">
        <f t="shared" si="7"/>
        <v>43927</v>
      </c>
      <c r="D36" s="9">
        <v>43927.45952618061</v>
      </c>
      <c r="E36" s="9">
        <v>43927.45973377311</v>
      </c>
      <c r="F36" s="10" t="s">
        <v>86</v>
      </c>
      <c r="G36" s="10" t="s">
        <v>88</v>
      </c>
      <c r="H36" s="11">
        <v>1</v>
      </c>
      <c r="I36" s="12">
        <v>2803</v>
      </c>
      <c r="J36" s="12">
        <v>2804.5</v>
      </c>
      <c r="K36" s="10" t="s">
        <v>98</v>
      </c>
      <c r="L36" s="33">
        <f t="shared" si="0"/>
        <v>1.5</v>
      </c>
      <c r="M36" s="34">
        <f t="shared" si="8"/>
        <v>6</v>
      </c>
      <c r="N36" s="17">
        <f t="shared" si="1"/>
        <v>6.68</v>
      </c>
      <c r="O36" s="35">
        <f t="shared" si="2"/>
        <v>1.1274832480969525E-2</v>
      </c>
      <c r="P36" s="32">
        <f t="shared" si="3"/>
        <v>2.0759250037372112E-4</v>
      </c>
      <c r="Q36" s="10"/>
      <c r="R36" s="13"/>
      <c r="S36" s="14"/>
      <c r="T36" s="10"/>
      <c r="U36" s="144" t="str">
        <f t="shared" si="9"/>
        <v>ME</v>
      </c>
      <c r="V36" s="15">
        <f t="shared" si="10"/>
        <v>0.45952618060982786</v>
      </c>
      <c r="W36" s="16">
        <f t="shared" si="11"/>
        <v>592.46999999999866</v>
      </c>
      <c r="X36" s="16">
        <f t="shared" si="4"/>
        <v>0.82</v>
      </c>
      <c r="Y36" s="17">
        <f t="shared" si="5"/>
        <v>7.5</v>
      </c>
      <c r="Z36" s="17">
        <f t="shared" si="6"/>
        <v>599.14999999999861</v>
      </c>
      <c r="AA36" s="205">
        <f>IF(COUNTIF(K$6:K36,K36)=1,MAX(AA$6:AA35)+1,"")</f>
        <v>4</v>
      </c>
      <c r="AB36" s="144" t="str">
        <f t="shared" si="12"/>
        <v>Т4 С6</v>
      </c>
      <c r="AC36" s="24"/>
      <c r="AD36" s="24"/>
      <c r="AE36" s="24"/>
      <c r="AF36" s="24"/>
      <c r="AG36" s="24"/>
      <c r="AH36" s="24"/>
      <c r="AI36" s="24"/>
    </row>
    <row r="37" spans="2:35" ht="12.75">
      <c r="B37" s="31">
        <f>IF($B36="№",1,MAX($B$7:$B36)+1)</f>
        <v>31</v>
      </c>
      <c r="C37" s="147">
        <f t="shared" si="7"/>
        <v>43927</v>
      </c>
      <c r="D37" s="9">
        <v>43927.461008622689</v>
      </c>
      <c r="E37" s="9">
        <v>43927.461552557899</v>
      </c>
      <c r="F37" s="10" t="s">
        <v>86</v>
      </c>
      <c r="G37" s="10" t="s">
        <v>88</v>
      </c>
      <c r="H37" s="11">
        <v>1</v>
      </c>
      <c r="I37" s="12">
        <v>2803.5</v>
      </c>
      <c r="J37" s="12">
        <v>2801.25</v>
      </c>
      <c r="K37" s="10" t="s">
        <v>95</v>
      </c>
      <c r="L37" s="33">
        <f t="shared" si="0"/>
        <v>-2.25</v>
      </c>
      <c r="M37" s="34">
        <f t="shared" si="8"/>
        <v>-9</v>
      </c>
      <c r="N37" s="17">
        <f t="shared" si="1"/>
        <v>-12.07</v>
      </c>
      <c r="O37" s="35">
        <f t="shared" si="2"/>
        <v>-2.0145205708086502E-2</v>
      </c>
      <c r="P37" s="32">
        <f t="shared" si="3"/>
        <v>5.4393520986195654E-4</v>
      </c>
      <c r="Q37" s="10"/>
      <c r="R37" s="13"/>
      <c r="S37" s="14"/>
      <c r="T37" s="10"/>
      <c r="U37" s="144" t="str">
        <f t="shared" si="9"/>
        <v>ME</v>
      </c>
      <c r="V37" s="15">
        <f t="shared" si="10"/>
        <v>0.46100862268940546</v>
      </c>
      <c r="W37" s="16">
        <f t="shared" si="11"/>
        <v>599.14999999999861</v>
      </c>
      <c r="X37" s="16">
        <f t="shared" si="4"/>
        <v>0.82</v>
      </c>
      <c r="Y37" s="17">
        <f t="shared" si="5"/>
        <v>-11.25</v>
      </c>
      <c r="Z37" s="17">
        <f t="shared" si="6"/>
        <v>587.07999999999856</v>
      </c>
      <c r="AA37" s="205" t="str">
        <f>IF(COUNTIF(K$6:K37,K37)=1,MAX(AA$6:AA36)+1,"")</f>
        <v/>
      </c>
      <c r="AB37" s="144" t="str">
        <f t="shared" si="12"/>
        <v>Т5 С8</v>
      </c>
      <c r="AC37" s="24"/>
      <c r="AD37" s="24"/>
      <c r="AE37" s="24"/>
      <c r="AF37" s="24"/>
      <c r="AG37" s="24"/>
      <c r="AH37" s="24"/>
      <c r="AI37" s="24"/>
    </row>
    <row r="38" spans="2:35" ht="13.15" customHeight="1">
      <c r="B38" s="31">
        <f>IF($B37="№",1,MAX($B$7:$B37)+1)</f>
        <v>32</v>
      </c>
      <c r="C38" s="147">
        <f t="shared" si="7"/>
        <v>43927</v>
      </c>
      <c r="D38" s="9">
        <v>43927.465558113399</v>
      </c>
      <c r="E38" s="9">
        <v>43927.466575844897</v>
      </c>
      <c r="F38" s="10" t="s">
        <v>86</v>
      </c>
      <c r="G38" s="10" t="s">
        <v>88</v>
      </c>
      <c r="H38" s="11">
        <v>1</v>
      </c>
      <c r="I38" s="12">
        <v>2804.25</v>
      </c>
      <c r="J38" s="12">
        <v>2805</v>
      </c>
      <c r="K38" s="10" t="s">
        <v>96</v>
      </c>
      <c r="L38" s="33">
        <f t="shared" si="0"/>
        <v>0.75</v>
      </c>
      <c r="M38" s="34">
        <f t="shared" si="8"/>
        <v>3</v>
      </c>
      <c r="N38" s="17">
        <f t="shared" si="1"/>
        <v>2.93</v>
      </c>
      <c r="O38" s="35">
        <f t="shared" si="2"/>
        <v>4.9908019350003528E-3</v>
      </c>
      <c r="P38" s="32">
        <f t="shared" si="3"/>
        <v>1.0177314979955554E-3</v>
      </c>
      <c r="Q38" s="10"/>
      <c r="R38" s="13"/>
      <c r="S38" s="14"/>
      <c r="T38" s="10"/>
      <c r="U38" s="144" t="str">
        <f t="shared" si="9"/>
        <v>ME</v>
      </c>
      <c r="V38" s="15">
        <f t="shared" si="10"/>
        <v>0.46555811339931097</v>
      </c>
      <c r="W38" s="16">
        <f t="shared" si="11"/>
        <v>587.07999999999856</v>
      </c>
      <c r="X38" s="16">
        <f t="shared" si="4"/>
        <v>0.82</v>
      </c>
      <c r="Y38" s="17">
        <f t="shared" si="5"/>
        <v>3.75</v>
      </c>
      <c r="Z38" s="17">
        <f t="shared" si="6"/>
        <v>590.00999999999851</v>
      </c>
      <c r="AA38" s="205" t="str">
        <f>IF(COUNTIF(K$6:K38,K38)=1,MAX(AA$6:AA37)+1,"")</f>
        <v/>
      </c>
      <c r="AB38" s="144" t="str">
        <f t="shared" si="12"/>
        <v>Т6 С9</v>
      </c>
      <c r="AC38" s="24"/>
      <c r="AD38" s="24"/>
      <c r="AE38" s="24"/>
      <c r="AF38" s="24"/>
      <c r="AG38" s="24"/>
      <c r="AH38" s="24"/>
      <c r="AI38" s="24"/>
    </row>
    <row r="39" spans="2:35" ht="12.75">
      <c r="B39" s="31">
        <f>IF($B38="№",1,MAX($B$7:$B38)+1)</f>
        <v>33</v>
      </c>
      <c r="C39" s="147">
        <f t="shared" si="7"/>
        <v>43927</v>
      </c>
      <c r="D39" s="9">
        <v>43927.470030023105</v>
      </c>
      <c r="E39" s="9">
        <v>43927.471102731506</v>
      </c>
      <c r="F39" s="10" t="s">
        <v>86</v>
      </c>
      <c r="G39" s="10" t="s">
        <v>87</v>
      </c>
      <c r="H39" s="11">
        <v>1</v>
      </c>
      <c r="I39" s="12">
        <v>2804.25</v>
      </c>
      <c r="J39" s="12">
        <v>2803.5</v>
      </c>
      <c r="K39" s="10" t="s">
        <v>96</v>
      </c>
      <c r="L39" s="33">
        <f t="shared" si="0"/>
        <v>0.75</v>
      </c>
      <c r="M39" s="34">
        <f t="shared" si="8"/>
        <v>3</v>
      </c>
      <c r="N39" s="17">
        <f t="shared" si="1"/>
        <v>2.93</v>
      </c>
      <c r="O39" s="35">
        <f t="shared" si="2"/>
        <v>4.9660175251267057E-3</v>
      </c>
      <c r="P39" s="32">
        <f t="shared" si="3"/>
        <v>1.0727084008976817E-3</v>
      </c>
      <c r="Q39" s="10"/>
      <c r="R39" s="13"/>
      <c r="S39" s="14"/>
      <c r="T39" s="10"/>
      <c r="U39" s="144" t="str">
        <f t="shared" si="9"/>
        <v>ME</v>
      </c>
      <c r="V39" s="15">
        <f t="shared" si="10"/>
        <v>0.47003002310520969</v>
      </c>
      <c r="W39" s="16">
        <f t="shared" si="11"/>
        <v>590.00999999999851</v>
      </c>
      <c r="X39" s="16">
        <f t="shared" si="4"/>
        <v>0.82</v>
      </c>
      <c r="Y39" s="17">
        <f t="shared" si="5"/>
        <v>3.75</v>
      </c>
      <c r="Z39" s="17">
        <f t="shared" si="6"/>
        <v>592.93999999999846</v>
      </c>
      <c r="AA39" s="205" t="str">
        <f>IF(COUNTIF(K$6:K39,K39)=1,MAX(AA$6:AA38)+1,"")</f>
        <v/>
      </c>
      <c r="AB39" s="144" t="str">
        <f t="shared" si="12"/>
        <v>Т6 С9</v>
      </c>
      <c r="AC39" s="24"/>
      <c r="AD39" s="24"/>
      <c r="AE39" s="24"/>
      <c r="AF39" s="24"/>
      <c r="AG39" s="24"/>
      <c r="AH39" s="24"/>
      <c r="AI39" s="24"/>
    </row>
    <row r="40" spans="2:35" ht="12.75">
      <c r="B40" s="31">
        <f>IF($B39="№",1,MAX($B$7:$B39)+1)</f>
        <v>34</v>
      </c>
      <c r="C40" s="147">
        <f t="shared" si="7"/>
        <v>43927</v>
      </c>
      <c r="D40" s="9">
        <v>43927.471976724497</v>
      </c>
      <c r="E40" s="9">
        <v>43927.473777002306</v>
      </c>
      <c r="F40" s="10" t="s">
        <v>86</v>
      </c>
      <c r="G40" s="10" t="s">
        <v>87</v>
      </c>
      <c r="H40" s="11">
        <v>1</v>
      </c>
      <c r="I40" s="12">
        <v>2804.25</v>
      </c>
      <c r="J40" s="12">
        <v>2806.5</v>
      </c>
      <c r="K40" s="10" t="s">
        <v>96</v>
      </c>
      <c r="L40" s="33">
        <f t="shared" si="0"/>
        <v>-2.25</v>
      </c>
      <c r="M40" s="34">
        <f t="shared" si="8"/>
        <v>-9</v>
      </c>
      <c r="N40" s="17">
        <f t="shared" si="1"/>
        <v>-12.07</v>
      </c>
      <c r="O40" s="35">
        <f t="shared" si="2"/>
        <v>-2.0356191182919068E-2</v>
      </c>
      <c r="P40" s="32">
        <f t="shared" si="3"/>
        <v>1.8002778087975457E-3</v>
      </c>
      <c r="Q40" s="10"/>
      <c r="R40" s="13"/>
      <c r="S40" s="14"/>
      <c r="T40" s="10"/>
      <c r="U40" s="144" t="str">
        <f t="shared" si="9"/>
        <v>ME</v>
      </c>
      <c r="V40" s="15">
        <f t="shared" si="10"/>
        <v>0.47197672449692618</v>
      </c>
      <c r="W40" s="16">
        <f t="shared" si="11"/>
        <v>592.93999999999846</v>
      </c>
      <c r="X40" s="16">
        <f t="shared" si="4"/>
        <v>0.82</v>
      </c>
      <c r="Y40" s="17">
        <f t="shared" si="5"/>
        <v>-11.25</v>
      </c>
      <c r="Z40" s="17">
        <f t="shared" si="6"/>
        <v>580.86999999999841</v>
      </c>
      <c r="AA40" s="205" t="str">
        <f>IF(COUNTIF(K$6:K40,K40)=1,MAX(AA$6:AA39)+1,"")</f>
        <v/>
      </c>
      <c r="AB40" s="144" t="str">
        <f t="shared" si="12"/>
        <v>Т6 С9</v>
      </c>
      <c r="AC40" s="24"/>
      <c r="AD40" s="24"/>
      <c r="AE40" s="24"/>
      <c r="AF40" s="24"/>
      <c r="AG40" s="24"/>
      <c r="AH40" s="24"/>
      <c r="AI40" s="24"/>
    </row>
    <row r="41" spans="2:35" ht="12.75">
      <c r="B41" s="31">
        <f>IF($B40="№",1,MAX($B$7:$B40)+1)</f>
        <v>35</v>
      </c>
      <c r="C41" s="147">
        <f t="shared" si="7"/>
        <v>43927</v>
      </c>
      <c r="D41" s="9">
        <v>43927.473874201401</v>
      </c>
      <c r="E41" s="9">
        <v>43927.475186006894</v>
      </c>
      <c r="F41" s="10" t="s">
        <v>86</v>
      </c>
      <c r="G41" s="10" t="s">
        <v>88</v>
      </c>
      <c r="H41" s="11">
        <v>1</v>
      </c>
      <c r="I41" s="12">
        <v>2807.5</v>
      </c>
      <c r="J41" s="12">
        <v>2805.5</v>
      </c>
      <c r="K41" s="10" t="s">
        <v>96</v>
      </c>
      <c r="L41" s="33">
        <f t="shared" si="0"/>
        <v>-2</v>
      </c>
      <c r="M41" s="34">
        <f t="shared" si="8"/>
        <v>-8</v>
      </c>
      <c r="N41" s="17">
        <f t="shared" si="1"/>
        <v>-10.82</v>
      </c>
      <c r="O41" s="35">
        <f t="shared" si="2"/>
        <v>-1.862723156644349E-2</v>
      </c>
      <c r="P41" s="32">
        <f t="shared" si="3"/>
        <v>1.3118054921505973E-3</v>
      </c>
      <c r="Q41" s="10"/>
      <c r="R41" s="13"/>
      <c r="S41" s="14"/>
      <c r="T41" s="10"/>
      <c r="U41" s="144" t="str">
        <f t="shared" si="9"/>
        <v>ME</v>
      </c>
      <c r="V41" s="15">
        <f t="shared" si="10"/>
        <v>0.47387420140148606</v>
      </c>
      <c r="W41" s="16">
        <f t="shared" si="11"/>
        <v>580.86999999999841</v>
      </c>
      <c r="X41" s="16">
        <f t="shared" si="4"/>
        <v>0.82</v>
      </c>
      <c r="Y41" s="17">
        <f t="shared" si="5"/>
        <v>-10</v>
      </c>
      <c r="Z41" s="17">
        <f t="shared" si="6"/>
        <v>570.04999999999836</v>
      </c>
      <c r="AA41" s="205" t="str">
        <f>IF(COUNTIF(K$6:K41,K41)=1,MAX(AA$6:AA40)+1,"")</f>
        <v/>
      </c>
      <c r="AB41" s="144" t="str">
        <f t="shared" si="12"/>
        <v>Т6 С9</v>
      </c>
      <c r="AC41" s="24"/>
      <c r="AD41" s="24"/>
      <c r="AE41" s="24"/>
      <c r="AF41" s="24"/>
      <c r="AG41" s="24"/>
      <c r="AH41" s="24"/>
      <c r="AI41" s="24"/>
    </row>
    <row r="42" spans="2:35" ht="12.75">
      <c r="B42" s="31">
        <f>IF($B41="№",1,MAX($B$7:$B41)+1)</f>
        <v>36</v>
      </c>
      <c r="C42" s="147">
        <f t="shared" si="7"/>
        <v>43928</v>
      </c>
      <c r="D42" s="9">
        <v>43928.475850115705</v>
      </c>
      <c r="E42" s="9">
        <v>43928.476080011606</v>
      </c>
      <c r="F42" s="10" t="s">
        <v>86</v>
      </c>
      <c r="G42" s="10" t="s">
        <v>88</v>
      </c>
      <c r="H42" s="11">
        <v>1</v>
      </c>
      <c r="I42" s="12">
        <v>2804.5</v>
      </c>
      <c r="J42" s="12">
        <v>2806.5</v>
      </c>
      <c r="K42" s="10" t="s">
        <v>96</v>
      </c>
      <c r="L42" s="33">
        <f t="shared" si="0"/>
        <v>2</v>
      </c>
      <c r="M42" s="34">
        <f t="shared" si="8"/>
        <v>8</v>
      </c>
      <c r="N42" s="17">
        <f t="shared" si="1"/>
        <v>9.18</v>
      </c>
      <c r="O42" s="35">
        <f t="shared" si="2"/>
        <v>1.6103850539426413E-2</v>
      </c>
      <c r="P42" s="32">
        <f t="shared" si="3"/>
        <v>2.2989590070210397E-4</v>
      </c>
      <c r="Q42" s="10"/>
      <c r="R42" s="13"/>
      <c r="S42" s="14"/>
      <c r="T42" s="10"/>
      <c r="U42" s="144" t="str">
        <f t="shared" si="9"/>
        <v>ME</v>
      </c>
      <c r="V42" s="15">
        <f t="shared" si="10"/>
        <v>0.47585011570481583</v>
      </c>
      <c r="W42" s="16">
        <f t="shared" si="11"/>
        <v>570.04999999999836</v>
      </c>
      <c r="X42" s="16">
        <f t="shared" si="4"/>
        <v>0.82</v>
      </c>
      <c r="Y42" s="17">
        <f t="shared" si="5"/>
        <v>10</v>
      </c>
      <c r="Z42" s="17">
        <f t="shared" si="6"/>
        <v>579.22999999999831</v>
      </c>
      <c r="AA42" s="205" t="str">
        <f>IF(COUNTIF(K$6:K42,K42)=1,MAX(AA$6:AA41)+1,"")</f>
        <v/>
      </c>
      <c r="AB42" s="144" t="str">
        <f t="shared" si="12"/>
        <v>Т6 С9</v>
      </c>
      <c r="AC42" s="24"/>
      <c r="AD42" s="24"/>
      <c r="AE42" s="24"/>
      <c r="AF42" s="24"/>
      <c r="AG42" s="24"/>
      <c r="AH42" s="24"/>
      <c r="AI42" s="24"/>
    </row>
    <row r="43" spans="2:35" ht="12.75">
      <c r="B43" s="31">
        <f>IF($B42="№",1,MAX($B$7:$B42)+1)</f>
        <v>37</v>
      </c>
      <c r="C43" s="147">
        <f t="shared" si="7"/>
        <v>43928</v>
      </c>
      <c r="D43" s="9">
        <v>43928.476775659699</v>
      </c>
      <c r="E43" s="9">
        <v>43928.476968588002</v>
      </c>
      <c r="F43" s="10" t="s">
        <v>86</v>
      </c>
      <c r="G43" s="10" t="s">
        <v>87</v>
      </c>
      <c r="H43" s="11">
        <v>1</v>
      </c>
      <c r="I43" s="12">
        <v>2807.25</v>
      </c>
      <c r="J43" s="12">
        <v>2805.5</v>
      </c>
      <c r="K43" s="10" t="s">
        <v>96</v>
      </c>
      <c r="L43" s="33">
        <f t="shared" si="0"/>
        <v>1.75</v>
      </c>
      <c r="M43" s="34">
        <f t="shared" si="8"/>
        <v>7</v>
      </c>
      <c r="N43" s="17">
        <f t="shared" si="1"/>
        <v>7.93</v>
      </c>
      <c r="O43" s="35">
        <f t="shared" si="2"/>
        <v>1.3690589230530226E-2</v>
      </c>
      <c r="P43" s="32">
        <f t="shared" si="3"/>
        <v>1.9292830256745219E-4</v>
      </c>
      <c r="Q43" s="10"/>
      <c r="R43" s="13"/>
      <c r="S43" s="14"/>
      <c r="T43" s="10"/>
      <c r="U43" s="144" t="str">
        <f t="shared" si="9"/>
        <v>ME</v>
      </c>
      <c r="V43" s="15">
        <f t="shared" si="10"/>
        <v>0.47677565969934221</v>
      </c>
      <c r="W43" s="16">
        <f t="shared" si="11"/>
        <v>579.22999999999831</v>
      </c>
      <c r="X43" s="16">
        <f t="shared" si="4"/>
        <v>0.82</v>
      </c>
      <c r="Y43" s="17">
        <f t="shared" si="5"/>
        <v>8.75</v>
      </c>
      <c r="Z43" s="17">
        <f t="shared" si="6"/>
        <v>587.15999999999826</v>
      </c>
      <c r="AA43" s="205" t="str">
        <f>IF(COUNTIF(K$6:K43,K43)=1,MAX(AA$6:AA42)+1,"")</f>
        <v/>
      </c>
      <c r="AB43" s="144" t="str">
        <f t="shared" si="12"/>
        <v>Т6 С9</v>
      </c>
      <c r="AC43" s="24"/>
      <c r="AD43" s="24"/>
      <c r="AE43" s="24"/>
      <c r="AF43" s="24"/>
      <c r="AG43" s="24"/>
      <c r="AH43" s="24"/>
      <c r="AI43" s="24"/>
    </row>
    <row r="44" spans="2:35" ht="13.15" customHeight="1">
      <c r="B44" s="31">
        <f>IF($B43="№",1,MAX($B$7:$B43)+1)</f>
        <v>38</v>
      </c>
      <c r="C44" s="147">
        <f t="shared" si="7"/>
        <v>43928</v>
      </c>
      <c r="D44" s="9">
        <v>43928.478135798592</v>
      </c>
      <c r="E44" s="9">
        <v>43928.478311388899</v>
      </c>
      <c r="F44" s="10" t="s">
        <v>86</v>
      </c>
      <c r="G44" s="10" t="s">
        <v>88</v>
      </c>
      <c r="H44" s="11">
        <v>1</v>
      </c>
      <c r="I44" s="12">
        <v>2805.5</v>
      </c>
      <c r="J44" s="12">
        <v>2806.75</v>
      </c>
      <c r="K44" s="10" t="s">
        <v>96</v>
      </c>
      <c r="L44" s="33">
        <f t="shared" si="0"/>
        <v>1.25</v>
      </c>
      <c r="M44" s="34">
        <f t="shared" si="8"/>
        <v>5</v>
      </c>
      <c r="N44" s="17">
        <f t="shared" si="1"/>
        <v>5.43</v>
      </c>
      <c r="O44" s="35">
        <f t="shared" si="2"/>
        <v>9.2479051706519794E-3</v>
      </c>
      <c r="P44" s="32">
        <f t="shared" si="3"/>
        <v>1.7559030675329268E-4</v>
      </c>
      <c r="Q44" s="10"/>
      <c r="R44" s="13"/>
      <c r="S44" s="14"/>
      <c r="T44" s="10"/>
      <c r="U44" s="144" t="str">
        <f t="shared" si="9"/>
        <v>ME</v>
      </c>
      <c r="V44" s="15">
        <f t="shared" si="10"/>
        <v>0.47813579859212041</v>
      </c>
      <c r="W44" s="16">
        <f t="shared" si="11"/>
        <v>587.15999999999826</v>
      </c>
      <c r="X44" s="16">
        <f t="shared" si="4"/>
        <v>0.82</v>
      </c>
      <c r="Y44" s="17">
        <f t="shared" si="5"/>
        <v>6.25</v>
      </c>
      <c r="Z44" s="17">
        <f t="shared" si="6"/>
        <v>592.58999999999821</v>
      </c>
      <c r="AA44" s="205" t="str">
        <f>IF(COUNTIF(K$6:K44,K44)=1,MAX(AA$6:AA43)+1,"")</f>
        <v/>
      </c>
      <c r="AB44" s="144" t="str">
        <f t="shared" si="12"/>
        <v>Т6 С9</v>
      </c>
      <c r="AC44" s="24"/>
      <c r="AD44" s="24"/>
      <c r="AE44" s="24"/>
      <c r="AF44" s="24"/>
      <c r="AG44" s="24"/>
      <c r="AH44" s="24"/>
      <c r="AI44" s="24"/>
    </row>
    <row r="45" spans="2:35" ht="13.15" customHeight="1">
      <c r="B45" s="31">
        <f>IF($B44="№",1,MAX($B$7:$B44)+1)</f>
        <v>39</v>
      </c>
      <c r="C45" s="147">
        <f t="shared" si="7"/>
        <v>43928</v>
      </c>
      <c r="D45" s="9">
        <v>43928.479459213006</v>
      </c>
      <c r="E45" s="9">
        <v>43928.479577800899</v>
      </c>
      <c r="F45" s="10" t="s">
        <v>86</v>
      </c>
      <c r="G45" s="10" t="s">
        <v>87</v>
      </c>
      <c r="H45" s="11">
        <v>1</v>
      </c>
      <c r="I45" s="12">
        <v>2803.25</v>
      </c>
      <c r="J45" s="12">
        <v>2802</v>
      </c>
      <c r="K45" s="10" t="s">
        <v>96</v>
      </c>
      <c r="L45" s="33">
        <f t="shared" si="0"/>
        <v>1.25</v>
      </c>
      <c r="M45" s="34">
        <f t="shared" si="8"/>
        <v>5</v>
      </c>
      <c r="N45" s="17">
        <f t="shared" si="1"/>
        <v>5.43</v>
      </c>
      <c r="O45" s="35">
        <f t="shared" si="2"/>
        <v>9.1631650888472915E-3</v>
      </c>
      <c r="P45" s="32">
        <f t="shared" si="3"/>
        <v>1.1858789366669953E-4</v>
      </c>
      <c r="Q45" s="10"/>
      <c r="R45" s="13"/>
      <c r="S45" s="14"/>
      <c r="T45" s="10"/>
      <c r="U45" s="144" t="str">
        <f t="shared" si="9"/>
        <v>ME</v>
      </c>
      <c r="V45" s="15">
        <f t="shared" si="10"/>
        <v>0.47945921300561167</v>
      </c>
      <c r="W45" s="16">
        <f t="shared" si="11"/>
        <v>592.58999999999821</v>
      </c>
      <c r="X45" s="16">
        <f t="shared" si="4"/>
        <v>0.82</v>
      </c>
      <c r="Y45" s="17">
        <f t="shared" si="5"/>
        <v>6.25</v>
      </c>
      <c r="Z45" s="17">
        <f t="shared" si="6"/>
        <v>598.01999999999816</v>
      </c>
      <c r="AA45" s="205" t="str">
        <f>IF(COUNTIF(K$6:K45,K45)=1,MAX(AA$6:AA44)+1,"")</f>
        <v/>
      </c>
      <c r="AB45" s="144" t="str">
        <f t="shared" si="12"/>
        <v>Т6 С9</v>
      </c>
      <c r="AC45" s="24"/>
      <c r="AD45" s="24"/>
      <c r="AE45" s="24"/>
      <c r="AF45" s="24"/>
      <c r="AG45" s="24"/>
      <c r="AH45" s="24"/>
      <c r="AI45" s="24"/>
    </row>
    <row r="46" spans="2:35" ht="13.15" customHeight="1">
      <c r="B46" s="31">
        <f>IF($B45="№",1,MAX($B$7:$B45)+1)</f>
        <v>40</v>
      </c>
      <c r="C46" s="147">
        <f t="shared" si="7"/>
        <v>43928</v>
      </c>
      <c r="D46" s="9">
        <v>43928.481634502299</v>
      </c>
      <c r="E46" s="9">
        <v>43928.482454664394</v>
      </c>
      <c r="F46" s="10" t="s">
        <v>86</v>
      </c>
      <c r="G46" s="10" t="s">
        <v>88</v>
      </c>
      <c r="H46" s="11">
        <v>1</v>
      </c>
      <c r="I46" s="12">
        <v>2802.25</v>
      </c>
      <c r="J46" s="12">
        <v>2803.5</v>
      </c>
      <c r="K46" s="10" t="s">
        <v>96</v>
      </c>
      <c r="L46" s="33">
        <f t="shared" si="0"/>
        <v>1.25</v>
      </c>
      <c r="M46" s="34">
        <f t="shared" si="8"/>
        <v>5</v>
      </c>
      <c r="N46" s="17">
        <f t="shared" si="1"/>
        <v>5.43</v>
      </c>
      <c r="O46" s="35">
        <f t="shared" si="2"/>
        <v>9.0799638808066897E-3</v>
      </c>
      <c r="P46" s="32">
        <f t="shared" si="3"/>
        <v>8.2016209489665926E-4</v>
      </c>
      <c r="Q46" s="10"/>
      <c r="R46" s="13"/>
      <c r="S46" s="14"/>
      <c r="T46" s="10"/>
      <c r="U46" s="144" t="str">
        <f t="shared" si="9"/>
        <v>ME</v>
      </c>
      <c r="V46" s="15">
        <f t="shared" si="10"/>
        <v>0.48163450229912996</v>
      </c>
      <c r="W46" s="16">
        <f t="shared" si="11"/>
        <v>598.01999999999816</v>
      </c>
      <c r="X46" s="16">
        <f t="shared" si="4"/>
        <v>0.82</v>
      </c>
      <c r="Y46" s="17">
        <f t="shared" si="5"/>
        <v>6.25</v>
      </c>
      <c r="Z46" s="17">
        <f t="shared" si="6"/>
        <v>603.44999999999811</v>
      </c>
      <c r="AA46" s="205" t="str">
        <f>IF(COUNTIF(K$6:K46,K46)=1,MAX(AA$6:AA45)+1,"")</f>
        <v/>
      </c>
      <c r="AB46" s="144" t="str">
        <f t="shared" si="12"/>
        <v>Т6 С9</v>
      </c>
      <c r="AC46" s="24"/>
      <c r="AD46" s="24"/>
      <c r="AE46" s="24"/>
      <c r="AF46" s="24"/>
      <c r="AG46" s="24"/>
      <c r="AH46" s="24"/>
      <c r="AI46" s="24"/>
    </row>
    <row r="47" spans="2:35" ht="13.15" customHeight="1">
      <c r="B47" s="31">
        <f>IF($B46="№",1,MAX($B$7:$B46)+1)</f>
        <v>41</v>
      </c>
      <c r="C47" s="147">
        <f t="shared" si="7"/>
        <v>43928</v>
      </c>
      <c r="D47" s="9">
        <v>43928.486308599502</v>
      </c>
      <c r="E47" s="9">
        <v>43928.489627071802</v>
      </c>
      <c r="F47" s="10" t="s">
        <v>86</v>
      </c>
      <c r="G47" s="10" t="s">
        <v>88</v>
      </c>
      <c r="H47" s="11">
        <v>1</v>
      </c>
      <c r="I47" s="12">
        <v>2800.25</v>
      </c>
      <c r="J47" s="12">
        <v>2798.25</v>
      </c>
      <c r="K47" s="10" t="s">
        <v>95</v>
      </c>
      <c r="L47" s="33">
        <f t="shared" si="0"/>
        <v>-2</v>
      </c>
      <c r="M47" s="34">
        <f t="shared" si="8"/>
        <v>-8</v>
      </c>
      <c r="N47" s="17">
        <f t="shared" si="1"/>
        <v>-10.82</v>
      </c>
      <c r="O47" s="35">
        <f t="shared" si="2"/>
        <v>-1.7930234485044386E-2</v>
      </c>
      <c r="P47" s="32">
        <f t="shared" si="3"/>
        <v>3.3184722997248173E-3</v>
      </c>
      <c r="Q47" s="10"/>
      <c r="R47" s="13"/>
      <c r="S47" s="14"/>
      <c r="T47" s="10"/>
      <c r="U47" s="144" t="str">
        <f t="shared" si="9"/>
        <v>ME</v>
      </c>
      <c r="V47" s="15">
        <f t="shared" si="10"/>
        <v>0.48630859950208105</v>
      </c>
      <c r="W47" s="16">
        <f t="shared" si="11"/>
        <v>603.44999999999811</v>
      </c>
      <c r="X47" s="16">
        <f t="shared" si="4"/>
        <v>0.82</v>
      </c>
      <c r="Y47" s="17">
        <f t="shared" si="5"/>
        <v>-10</v>
      </c>
      <c r="Z47" s="17">
        <f t="shared" si="6"/>
        <v>592.62999999999806</v>
      </c>
      <c r="AA47" s="205" t="str">
        <f>IF(COUNTIF(K$6:K47,K47)=1,MAX(AA$6:AA46)+1,"")</f>
        <v/>
      </c>
      <c r="AB47" s="144" t="str">
        <f t="shared" si="12"/>
        <v>Т5 С8</v>
      </c>
      <c r="AC47" s="24"/>
      <c r="AD47" s="24"/>
      <c r="AE47" s="24"/>
      <c r="AF47" s="24"/>
      <c r="AG47" s="24"/>
      <c r="AH47" s="24"/>
      <c r="AI47" s="24"/>
    </row>
    <row r="48" spans="2:35" ht="12.75">
      <c r="B48" s="31">
        <f>IF($B47="№",1,MAX($B$7:$B47)+1)</f>
        <v>42</v>
      </c>
      <c r="C48" s="147">
        <f t="shared" si="7"/>
        <v>43928</v>
      </c>
      <c r="D48" s="9">
        <v>43928.490182766196</v>
      </c>
      <c r="E48" s="9">
        <v>43928.490702673589</v>
      </c>
      <c r="F48" s="10" t="s">
        <v>86</v>
      </c>
      <c r="G48" s="10" t="s">
        <v>87</v>
      </c>
      <c r="H48" s="11">
        <v>1</v>
      </c>
      <c r="I48" s="12">
        <v>2795.25</v>
      </c>
      <c r="J48" s="12">
        <v>2793.25</v>
      </c>
      <c r="K48" s="10" t="s">
        <v>95</v>
      </c>
      <c r="L48" s="33">
        <f t="shared" si="0"/>
        <v>2</v>
      </c>
      <c r="M48" s="34">
        <f t="shared" si="8"/>
        <v>8</v>
      </c>
      <c r="N48" s="17">
        <f t="shared" si="1"/>
        <v>9.18</v>
      </c>
      <c r="O48" s="35">
        <f t="shared" si="2"/>
        <v>1.5490272176568905E-2</v>
      </c>
      <c r="P48" s="32">
        <f t="shared" si="3"/>
        <v>5.1990739302709699E-4</v>
      </c>
      <c r="Q48" s="10"/>
      <c r="R48" s="13"/>
      <c r="S48" s="14"/>
      <c r="T48" s="10"/>
      <c r="U48" s="144" t="str">
        <f t="shared" si="9"/>
        <v>ME</v>
      </c>
      <c r="V48" s="15">
        <f t="shared" si="10"/>
        <v>0.49018276619608514</v>
      </c>
      <c r="W48" s="16">
        <f t="shared" si="11"/>
        <v>592.62999999999806</v>
      </c>
      <c r="X48" s="16">
        <f t="shared" si="4"/>
        <v>0.82</v>
      </c>
      <c r="Y48" s="17">
        <f t="shared" si="5"/>
        <v>10</v>
      </c>
      <c r="Z48" s="17">
        <f t="shared" si="6"/>
        <v>601.80999999999801</v>
      </c>
      <c r="AA48" s="205" t="str">
        <f>IF(COUNTIF(K$6:K48,K48)=1,MAX(AA$6:AA47)+1,"")</f>
        <v/>
      </c>
      <c r="AB48" s="144" t="str">
        <f t="shared" si="12"/>
        <v>Т5 С8</v>
      </c>
      <c r="AC48" s="24"/>
      <c r="AD48" s="24"/>
      <c r="AE48" s="24"/>
      <c r="AF48" s="24"/>
      <c r="AG48" s="24"/>
      <c r="AH48" s="24"/>
      <c r="AI48" s="24"/>
    </row>
    <row r="49" spans="2:35" ht="13.15" customHeight="1">
      <c r="B49" s="31">
        <f>IF($B48="№",1,MAX($B$7:$B48)+1)</f>
        <v>43</v>
      </c>
      <c r="C49" s="147">
        <f t="shared" si="7"/>
        <v>43928</v>
      </c>
      <c r="D49" s="9">
        <v>43928.490442986105</v>
      </c>
      <c r="E49" s="9">
        <v>43928.490703599498</v>
      </c>
      <c r="F49" s="10" t="s">
        <v>86</v>
      </c>
      <c r="G49" s="10" t="s">
        <v>87</v>
      </c>
      <c r="H49" s="11">
        <v>1</v>
      </c>
      <c r="I49" s="12">
        <v>2795.25</v>
      </c>
      <c r="J49" s="12">
        <v>2793.25</v>
      </c>
      <c r="K49" s="10" t="s">
        <v>95</v>
      </c>
      <c r="L49" s="33">
        <f t="shared" si="0"/>
        <v>2</v>
      </c>
      <c r="M49" s="34">
        <f t="shared" si="8"/>
        <v>8</v>
      </c>
      <c r="N49" s="17">
        <f t="shared" si="1"/>
        <v>9.18</v>
      </c>
      <c r="O49" s="35">
        <f t="shared" si="2"/>
        <v>1.5253983815489989E-2</v>
      </c>
      <c r="P49" s="32">
        <f t="shared" si="3"/>
        <v>2.6061339303851128E-4</v>
      </c>
      <c r="Q49" s="10"/>
      <c r="R49" s="13"/>
      <c r="S49" s="14"/>
      <c r="T49" s="10"/>
      <c r="U49" s="144" t="str">
        <f t="shared" si="9"/>
        <v>ME</v>
      </c>
      <c r="V49" s="15">
        <f t="shared" si="10"/>
        <v>0.49044298610533588</v>
      </c>
      <c r="W49" s="16">
        <f t="shared" si="11"/>
        <v>601.80999999999801</v>
      </c>
      <c r="X49" s="16">
        <f t="shared" si="4"/>
        <v>0.82</v>
      </c>
      <c r="Y49" s="17">
        <f t="shared" si="5"/>
        <v>10</v>
      </c>
      <c r="Z49" s="17">
        <f t="shared" si="6"/>
        <v>610.98999999999796</v>
      </c>
      <c r="AA49" s="205" t="str">
        <f>IF(COUNTIF(K$6:K49,K49)=1,MAX(AA$6:AA48)+1,"")</f>
        <v/>
      </c>
      <c r="AB49" s="144" t="str">
        <f t="shared" si="12"/>
        <v>Т5 С8</v>
      </c>
      <c r="AC49" s="24"/>
      <c r="AD49" s="24"/>
      <c r="AE49" s="24"/>
      <c r="AF49" s="24"/>
      <c r="AG49" s="24"/>
      <c r="AH49" s="24"/>
      <c r="AI49" s="24"/>
    </row>
    <row r="50" spans="2:35" ht="13.15" customHeight="1">
      <c r="B50" s="31">
        <f>IF($B49="№",1,MAX($B$7:$B49)+1)</f>
        <v>44</v>
      </c>
      <c r="C50" s="147">
        <f t="shared" si="7"/>
        <v>43928</v>
      </c>
      <c r="D50" s="9">
        <v>43928.490571169008</v>
      </c>
      <c r="E50" s="9">
        <v>43928.490704548603</v>
      </c>
      <c r="F50" s="10" t="s">
        <v>86</v>
      </c>
      <c r="G50" s="10" t="s">
        <v>87</v>
      </c>
      <c r="H50" s="11">
        <v>1</v>
      </c>
      <c r="I50" s="12">
        <v>2794.75</v>
      </c>
      <c r="J50" s="12">
        <v>2795.25</v>
      </c>
      <c r="K50" s="10" t="s">
        <v>95</v>
      </c>
      <c r="L50" s="33">
        <f t="shared" si="0"/>
        <v>-0.5</v>
      </c>
      <c r="M50" s="34">
        <f t="shared" si="8"/>
        <v>-2</v>
      </c>
      <c r="N50" s="17">
        <f t="shared" si="1"/>
        <v>-3.32</v>
      </c>
      <c r="O50" s="35">
        <f t="shared" si="2"/>
        <v>-5.433804153914157E-3</v>
      </c>
      <c r="P50" s="32">
        <f t="shared" si="3"/>
        <v>1.3337959535419941E-4</v>
      </c>
      <c r="Q50" s="10"/>
      <c r="R50" s="13"/>
      <c r="S50" s="14"/>
      <c r="T50" s="10"/>
      <c r="U50" s="144" t="str">
        <f t="shared" si="9"/>
        <v>ME</v>
      </c>
      <c r="V50" s="15">
        <f t="shared" si="10"/>
        <v>0.49057116900803521</v>
      </c>
      <c r="W50" s="16">
        <f t="shared" si="11"/>
        <v>610.98999999999796</v>
      </c>
      <c r="X50" s="16">
        <f t="shared" si="4"/>
        <v>0.82</v>
      </c>
      <c r="Y50" s="17">
        <f t="shared" si="5"/>
        <v>-2.5</v>
      </c>
      <c r="Z50" s="17">
        <f t="shared" si="6"/>
        <v>607.66999999999791</v>
      </c>
      <c r="AA50" s="205" t="str">
        <f>IF(COUNTIF(K$6:K50,K50)=1,MAX(AA$6:AA49)+1,"")</f>
        <v/>
      </c>
      <c r="AB50" s="144" t="str">
        <f t="shared" si="12"/>
        <v>Т5 С8</v>
      </c>
      <c r="AC50" s="24"/>
      <c r="AD50" s="24"/>
      <c r="AE50" s="24"/>
      <c r="AF50" s="24"/>
      <c r="AG50" s="24"/>
      <c r="AH50" s="24"/>
      <c r="AI50" s="24"/>
    </row>
    <row r="51" spans="2:35" ht="12.75" customHeight="1">
      <c r="B51" s="31">
        <f>IF($B50="№",1,MAX($B$7:$B50)+1)</f>
        <v>45</v>
      </c>
      <c r="C51" s="147">
        <f t="shared" si="7"/>
        <v>43929</v>
      </c>
      <c r="D51" s="9">
        <v>43929.490591435198</v>
      </c>
      <c r="E51" s="9">
        <v>43929.4907055324</v>
      </c>
      <c r="F51" s="10" t="s">
        <v>86</v>
      </c>
      <c r="G51" s="10" t="s">
        <v>87</v>
      </c>
      <c r="H51" s="11">
        <v>1</v>
      </c>
      <c r="I51" s="12">
        <v>2795.25</v>
      </c>
      <c r="J51" s="12">
        <v>2793.25</v>
      </c>
      <c r="K51" s="10" t="s">
        <v>95</v>
      </c>
      <c r="L51" s="33">
        <f t="shared" si="0"/>
        <v>2</v>
      </c>
      <c r="M51" s="34">
        <f t="shared" si="8"/>
        <v>8</v>
      </c>
      <c r="N51" s="17">
        <f t="shared" si="1"/>
        <v>9.18</v>
      </c>
      <c r="O51" s="35">
        <f t="shared" si="2"/>
        <v>1.510688367041327E-2</v>
      </c>
      <c r="P51" s="32">
        <f t="shared" si="3"/>
        <v>1.1409720173105597E-4</v>
      </c>
      <c r="Q51" s="10"/>
      <c r="R51" s="13"/>
      <c r="S51" s="14"/>
      <c r="T51" s="10"/>
      <c r="U51" s="144" t="str">
        <f t="shared" si="9"/>
        <v>ME</v>
      </c>
      <c r="V51" s="15">
        <f t="shared" si="10"/>
        <v>0.49059143519843929</v>
      </c>
      <c r="W51" s="16">
        <f t="shared" si="11"/>
        <v>607.66999999999791</v>
      </c>
      <c r="X51" s="16">
        <f t="shared" si="4"/>
        <v>0.82</v>
      </c>
      <c r="Y51" s="17">
        <f t="shared" si="5"/>
        <v>10</v>
      </c>
      <c r="Z51" s="17">
        <f t="shared" si="6"/>
        <v>616.84999999999786</v>
      </c>
      <c r="AA51" s="205" t="str">
        <f>IF(COUNTIF(K$6:K51,K51)=1,MAX(AA$6:AA50)+1,"")</f>
        <v/>
      </c>
      <c r="AB51" s="144" t="str">
        <f t="shared" si="12"/>
        <v>Т5 С8</v>
      </c>
      <c r="AC51" s="24"/>
      <c r="AD51" s="24"/>
      <c r="AE51" s="24"/>
      <c r="AF51" s="24"/>
      <c r="AG51" s="24"/>
      <c r="AH51" s="24"/>
      <c r="AI51" s="24"/>
    </row>
    <row r="52" spans="2:35" ht="12.75" customHeight="1">
      <c r="B52" s="31">
        <f>IF($B51="№",1,MAX($B$7:$B51)+1)</f>
        <v>46</v>
      </c>
      <c r="C52" s="147">
        <f t="shared" si="7"/>
        <v>43929</v>
      </c>
      <c r="D52" s="9">
        <v>43929.493430358794</v>
      </c>
      <c r="E52" s="9">
        <v>43929.494172407401</v>
      </c>
      <c r="F52" s="10" t="s">
        <v>86</v>
      </c>
      <c r="G52" s="10" t="s">
        <v>87</v>
      </c>
      <c r="H52" s="11">
        <v>1</v>
      </c>
      <c r="I52" s="12">
        <v>2792</v>
      </c>
      <c r="J52" s="12">
        <v>2791</v>
      </c>
      <c r="K52" s="10" t="s">
        <v>95</v>
      </c>
      <c r="L52" s="33">
        <f t="shared" si="0"/>
        <v>1</v>
      </c>
      <c r="M52" s="34">
        <f t="shared" si="8"/>
        <v>4</v>
      </c>
      <c r="N52" s="17">
        <f t="shared" si="1"/>
        <v>4.18</v>
      </c>
      <c r="O52" s="35">
        <f t="shared" si="2"/>
        <v>6.7763637837399918E-3</v>
      </c>
      <c r="P52" s="32">
        <f t="shared" si="3"/>
        <v>7.4204860720783472E-4</v>
      </c>
      <c r="Q52" s="10"/>
      <c r="R52" s="13"/>
      <c r="S52" s="14"/>
      <c r="T52" s="10"/>
      <c r="U52" s="144" t="str">
        <f t="shared" si="9"/>
        <v>ME</v>
      </c>
      <c r="V52" s="15">
        <f t="shared" si="10"/>
        <v>0.49343035879428498</v>
      </c>
      <c r="W52" s="16">
        <f t="shared" si="11"/>
        <v>616.84999999999786</v>
      </c>
      <c r="X52" s="16">
        <f t="shared" si="4"/>
        <v>0.82</v>
      </c>
      <c r="Y52" s="17">
        <f t="shared" si="5"/>
        <v>5</v>
      </c>
      <c r="Z52" s="17">
        <f t="shared" si="6"/>
        <v>621.02999999999781</v>
      </c>
      <c r="AA52" s="205" t="str">
        <f>IF(COUNTIF(K$6:K52,K52)=1,MAX(AA$6:AA51)+1,"")</f>
        <v/>
      </c>
      <c r="AB52" s="144" t="str">
        <f t="shared" si="12"/>
        <v>Т5 С8</v>
      </c>
      <c r="AC52" s="24"/>
      <c r="AD52" s="24"/>
      <c r="AE52" s="24"/>
      <c r="AF52" s="24"/>
      <c r="AG52" s="24"/>
      <c r="AH52" s="24"/>
      <c r="AI52" s="24"/>
    </row>
    <row r="53" spans="2:35" ht="13.15" customHeight="1">
      <c r="B53" s="31">
        <f>IF($B52="№",1,MAX($B$7:$B52)+1)</f>
        <v>47</v>
      </c>
      <c r="C53" s="147">
        <f t="shared" si="7"/>
        <v>43929</v>
      </c>
      <c r="D53" s="9">
        <v>43929.495116678198</v>
      </c>
      <c r="E53" s="9">
        <v>43929.495347338001</v>
      </c>
      <c r="F53" s="10" t="s">
        <v>86</v>
      </c>
      <c r="G53" s="10" t="s">
        <v>87</v>
      </c>
      <c r="H53" s="11">
        <v>1</v>
      </c>
      <c r="I53" s="12">
        <v>2792.25</v>
      </c>
      <c r="J53" s="12">
        <v>2793.5</v>
      </c>
      <c r="K53" s="10" t="s">
        <v>95</v>
      </c>
      <c r="L53" s="33">
        <f t="shared" si="0"/>
        <v>-1.25</v>
      </c>
      <c r="M53" s="34">
        <f t="shared" si="8"/>
        <v>-5</v>
      </c>
      <c r="N53" s="17">
        <f t="shared" si="1"/>
        <v>-7.07</v>
      </c>
      <c r="O53" s="35">
        <f t="shared" si="2"/>
        <v>-1.1384313157174412E-2</v>
      </c>
      <c r="P53" s="32">
        <f t="shared" si="3"/>
        <v>2.3065980349201709E-4</v>
      </c>
      <c r="Q53" s="10"/>
      <c r="R53" s="13"/>
      <c r="S53" s="14"/>
      <c r="T53" s="10"/>
      <c r="U53" s="144" t="str">
        <f t="shared" si="9"/>
        <v>ME</v>
      </c>
      <c r="V53" s="15">
        <f t="shared" si="10"/>
        <v>0.49511667819751892</v>
      </c>
      <c r="W53" s="16">
        <f t="shared" si="11"/>
        <v>621.02999999999781</v>
      </c>
      <c r="X53" s="16">
        <f t="shared" si="4"/>
        <v>0.82</v>
      </c>
      <c r="Y53" s="17">
        <f t="shared" si="5"/>
        <v>-6.25</v>
      </c>
      <c r="Z53" s="17">
        <f t="shared" si="6"/>
        <v>613.95999999999776</v>
      </c>
      <c r="AA53" s="205" t="str">
        <f>IF(COUNTIF(K$6:K53,K53)=1,MAX(AA$6:AA52)+1,"")</f>
        <v/>
      </c>
      <c r="AB53" s="144" t="str">
        <f t="shared" si="12"/>
        <v>Т5 С8</v>
      </c>
      <c r="AC53" s="24"/>
      <c r="AD53" s="24"/>
      <c r="AE53" s="24"/>
      <c r="AF53" s="24"/>
      <c r="AG53" s="24"/>
      <c r="AH53" s="24"/>
      <c r="AI53" s="24"/>
    </row>
    <row r="54" spans="2:35" ht="13.15" customHeight="1">
      <c r="B54" s="31">
        <f>IF($B53="№",1,MAX($B$7:$B53)+1)</f>
        <v>48</v>
      </c>
      <c r="C54" s="147">
        <f t="shared" si="7"/>
        <v>43929</v>
      </c>
      <c r="D54" s="9">
        <v>43929.495544768492</v>
      </c>
      <c r="E54" s="9">
        <v>43929.496327025496</v>
      </c>
      <c r="F54" s="10" t="s">
        <v>86</v>
      </c>
      <c r="G54" s="10" t="s">
        <v>87</v>
      </c>
      <c r="H54" s="11">
        <v>1</v>
      </c>
      <c r="I54" s="12">
        <v>2793.5</v>
      </c>
      <c r="J54" s="12">
        <v>2792</v>
      </c>
      <c r="K54" s="10" t="s">
        <v>95</v>
      </c>
      <c r="L54" s="33">
        <f t="shared" si="0"/>
        <v>1.5</v>
      </c>
      <c r="M54" s="34">
        <f t="shared" si="8"/>
        <v>6</v>
      </c>
      <c r="N54" s="17">
        <f t="shared" si="1"/>
        <v>6.68</v>
      </c>
      <c r="O54" s="35">
        <f t="shared" si="2"/>
        <v>1.0880187634373614E-2</v>
      </c>
      <c r="P54" s="32">
        <f t="shared" si="3"/>
        <v>7.8225700417533517E-4</v>
      </c>
      <c r="Q54" s="10"/>
      <c r="R54" s="13"/>
      <c r="S54" s="14"/>
      <c r="T54" s="10"/>
      <c r="U54" s="144" t="str">
        <f t="shared" si="9"/>
        <v>ME</v>
      </c>
      <c r="V54" s="15">
        <f t="shared" si="10"/>
        <v>0.49554476849152707</v>
      </c>
      <c r="W54" s="16">
        <f t="shared" si="11"/>
        <v>613.95999999999776</v>
      </c>
      <c r="X54" s="16">
        <f t="shared" si="4"/>
        <v>0.82</v>
      </c>
      <c r="Y54" s="17">
        <f t="shared" si="5"/>
        <v>7.5</v>
      </c>
      <c r="Z54" s="17">
        <f t="shared" si="6"/>
        <v>620.63999999999771</v>
      </c>
      <c r="AA54" s="205" t="str">
        <f>IF(COUNTIF(K$6:K54,K54)=1,MAX(AA$6:AA53)+1,"")</f>
        <v/>
      </c>
      <c r="AB54" s="144" t="str">
        <f t="shared" si="12"/>
        <v>Т5 С8</v>
      </c>
      <c r="AC54" s="24"/>
      <c r="AD54" s="24"/>
      <c r="AE54" s="24"/>
      <c r="AF54" s="24"/>
      <c r="AG54" s="24"/>
      <c r="AH54" s="24"/>
      <c r="AI54" s="24"/>
    </row>
    <row r="55" spans="2:35" ht="13.15" customHeight="1">
      <c r="B55" s="31">
        <f>IF($B54="№",1,MAX($B$7:$B54)+1)</f>
        <v>49</v>
      </c>
      <c r="C55" s="147">
        <f t="shared" si="7"/>
        <v>43929</v>
      </c>
      <c r="D55" s="9">
        <v>43929.497823356505</v>
      </c>
      <c r="E55" s="9">
        <v>43929.501019953692</v>
      </c>
      <c r="F55" s="10" t="s">
        <v>86</v>
      </c>
      <c r="G55" s="10" t="s">
        <v>87</v>
      </c>
      <c r="H55" s="11">
        <v>1</v>
      </c>
      <c r="I55" s="12">
        <v>2792.75</v>
      </c>
      <c r="J55" s="12">
        <v>2792.25</v>
      </c>
      <c r="K55" s="10" t="s">
        <v>95</v>
      </c>
      <c r="L55" s="33">
        <f t="shared" si="0"/>
        <v>0.5</v>
      </c>
      <c r="M55" s="34">
        <f t="shared" si="8"/>
        <v>2</v>
      </c>
      <c r="N55" s="17">
        <f t="shared" si="1"/>
        <v>1.6800000000000002</v>
      </c>
      <c r="O55" s="35">
        <f t="shared" si="2"/>
        <v>2.706883217324063E-3</v>
      </c>
      <c r="P55" s="32">
        <f t="shared" si="3"/>
        <v>3.1965971866156906E-3</v>
      </c>
      <c r="Q55" s="10"/>
      <c r="R55" s="13"/>
      <c r="S55" s="14"/>
      <c r="T55" s="10"/>
      <c r="U55" s="144" t="str">
        <f t="shared" si="9"/>
        <v>ME</v>
      </c>
      <c r="V55" s="15">
        <f t="shared" si="10"/>
        <v>0.49782335650525056</v>
      </c>
      <c r="W55" s="16">
        <f t="shared" si="11"/>
        <v>620.63999999999771</v>
      </c>
      <c r="X55" s="16">
        <f t="shared" si="4"/>
        <v>0.82</v>
      </c>
      <c r="Y55" s="17">
        <f t="shared" si="5"/>
        <v>2.5</v>
      </c>
      <c r="Z55" s="17">
        <f t="shared" si="6"/>
        <v>622.31999999999766</v>
      </c>
      <c r="AA55" s="205" t="str">
        <f>IF(COUNTIF(K$6:K55,K55)=1,MAX(AA$6:AA54)+1,"")</f>
        <v/>
      </c>
      <c r="AB55" s="144" t="str">
        <f t="shared" si="12"/>
        <v>Т5 С8</v>
      </c>
      <c r="AC55" s="24"/>
      <c r="AD55" s="24"/>
      <c r="AE55" s="24"/>
      <c r="AF55" s="24"/>
      <c r="AG55" s="24"/>
      <c r="AH55" s="24"/>
      <c r="AI55" s="24"/>
    </row>
    <row r="56" spans="2:35" ht="13.15" customHeight="1">
      <c r="B56" s="31">
        <f>IF($B55="№",1,MAX($B$7:$B55)+1)</f>
        <v>50</v>
      </c>
      <c r="C56" s="147">
        <f t="shared" si="7"/>
        <v>43929</v>
      </c>
      <c r="D56" s="9">
        <v>43929.502443831007</v>
      </c>
      <c r="E56" s="9">
        <v>43929.503729629592</v>
      </c>
      <c r="F56" s="10" t="s">
        <v>86</v>
      </c>
      <c r="G56" s="10" t="s">
        <v>87</v>
      </c>
      <c r="H56" s="11">
        <v>1</v>
      </c>
      <c r="I56" s="12">
        <v>2791.5</v>
      </c>
      <c r="J56" s="12">
        <v>2790.25</v>
      </c>
      <c r="K56" s="10" t="s">
        <v>95</v>
      </c>
      <c r="L56" s="33">
        <f t="shared" si="0"/>
        <v>1.25</v>
      </c>
      <c r="M56" s="34">
        <f t="shared" si="8"/>
        <v>5</v>
      </c>
      <c r="N56" s="17">
        <f t="shared" si="1"/>
        <v>5.43</v>
      </c>
      <c r="O56" s="35">
        <f t="shared" si="2"/>
        <v>8.7254145777092493E-3</v>
      </c>
      <c r="P56" s="32">
        <f t="shared" si="3"/>
        <v>1.2857985857408494E-3</v>
      </c>
      <c r="Q56" s="10"/>
      <c r="R56" s="13"/>
      <c r="S56" s="14"/>
      <c r="T56" s="10"/>
      <c r="U56" s="144" t="str">
        <f t="shared" si="9"/>
        <v>ME</v>
      </c>
      <c r="V56" s="15">
        <f t="shared" si="10"/>
        <v>0.50244383100653067</v>
      </c>
      <c r="W56" s="16">
        <f t="shared" si="11"/>
        <v>622.31999999999766</v>
      </c>
      <c r="X56" s="16">
        <f t="shared" si="4"/>
        <v>0.82</v>
      </c>
      <c r="Y56" s="17">
        <f t="shared" si="5"/>
        <v>6.25</v>
      </c>
      <c r="Z56" s="17">
        <f t="shared" si="6"/>
        <v>627.74999999999761</v>
      </c>
      <c r="AA56" s="205" t="str">
        <f>IF(COUNTIF(K$6:K56,K56)=1,MAX(AA$6:AA55)+1,"")</f>
        <v/>
      </c>
      <c r="AB56" s="144" t="str">
        <f t="shared" si="12"/>
        <v>Т5 С8</v>
      </c>
      <c r="AC56" s="24"/>
      <c r="AD56" s="24"/>
      <c r="AE56" s="24"/>
      <c r="AF56" s="24"/>
      <c r="AG56" s="24"/>
      <c r="AH56" s="24"/>
      <c r="AI56" s="24"/>
    </row>
    <row r="57" spans="2:35" ht="13.15" customHeight="1">
      <c r="B57" s="31">
        <f>IF($B56="№",1,MAX($B$7:$B56)+1)</f>
        <v>51</v>
      </c>
      <c r="C57" s="147">
        <f t="shared" si="7"/>
        <v>43929</v>
      </c>
      <c r="D57" s="9">
        <v>43929.514937083295</v>
      </c>
      <c r="E57" s="9">
        <v>43929.515762083291</v>
      </c>
      <c r="F57" s="10" t="s">
        <v>86</v>
      </c>
      <c r="G57" s="10" t="s">
        <v>87</v>
      </c>
      <c r="H57" s="11">
        <v>1</v>
      </c>
      <c r="I57" s="12">
        <v>2794</v>
      </c>
      <c r="J57" s="12">
        <v>2792.25</v>
      </c>
      <c r="K57" s="10" t="s">
        <v>95</v>
      </c>
      <c r="L57" s="33">
        <f t="shared" si="0"/>
        <v>1.75</v>
      </c>
      <c r="M57" s="34">
        <f t="shared" si="8"/>
        <v>7</v>
      </c>
      <c r="N57" s="17">
        <f t="shared" si="1"/>
        <v>7.93</v>
      </c>
      <c r="O57" s="35">
        <f t="shared" si="2"/>
        <v>1.2632417363600207E-2</v>
      </c>
      <c r="P57" s="32">
        <f t="shared" si="3"/>
        <v>8.2499999552965164E-4</v>
      </c>
      <c r="Q57" s="10"/>
      <c r="R57" s="13"/>
      <c r="S57" s="14"/>
      <c r="T57" s="10"/>
      <c r="U57" s="144" t="str">
        <f t="shared" si="9"/>
        <v>ME</v>
      </c>
      <c r="V57" s="15">
        <f t="shared" si="10"/>
        <v>0.51493708329508081</v>
      </c>
      <c r="W57" s="16">
        <f t="shared" si="11"/>
        <v>627.74999999999761</v>
      </c>
      <c r="X57" s="16">
        <f t="shared" si="4"/>
        <v>0.82</v>
      </c>
      <c r="Y57" s="17">
        <f t="shared" si="5"/>
        <v>8.75</v>
      </c>
      <c r="Z57" s="17">
        <f t="shared" si="6"/>
        <v>635.67999999999756</v>
      </c>
      <c r="AA57" s="205" t="str">
        <f>IF(COUNTIF(K$6:K57,K57)=1,MAX(AA$6:AA56)+1,"")</f>
        <v/>
      </c>
      <c r="AB57" s="144" t="str">
        <f t="shared" si="12"/>
        <v>Т5 С8</v>
      </c>
      <c r="AC57" s="24"/>
      <c r="AD57" s="24"/>
      <c r="AE57" s="24"/>
      <c r="AF57" s="24"/>
      <c r="AG57" s="24"/>
      <c r="AH57" s="24"/>
      <c r="AI57" s="24"/>
    </row>
    <row r="58" spans="2:35" ht="13.15" customHeight="1">
      <c r="B58" s="31">
        <f>IF($B57="№",1,MAX($B$7:$B57)+1)</f>
        <v>52</v>
      </c>
      <c r="C58" s="147">
        <f t="shared" si="7"/>
        <v>43930</v>
      </c>
      <c r="D58" s="9">
        <v>43930.523484236095</v>
      </c>
      <c r="E58" s="9">
        <v>43930.523972638897</v>
      </c>
      <c r="F58" s="10" t="s">
        <v>86</v>
      </c>
      <c r="G58" s="10" t="s">
        <v>87</v>
      </c>
      <c r="H58" s="11">
        <v>1</v>
      </c>
      <c r="I58" s="12">
        <v>2793.75</v>
      </c>
      <c r="J58" s="12">
        <v>2794.75</v>
      </c>
      <c r="K58" s="10" t="s">
        <v>95</v>
      </c>
      <c r="L58" s="33">
        <f t="shared" si="0"/>
        <v>-1</v>
      </c>
      <c r="M58" s="34">
        <f t="shared" si="8"/>
        <v>-4</v>
      </c>
      <c r="N58" s="17">
        <f t="shared" si="1"/>
        <v>-5.82</v>
      </c>
      <c r="O58" s="35">
        <f t="shared" si="2"/>
        <v>-9.1555499622451905E-3</v>
      </c>
      <c r="P58" s="32">
        <f t="shared" si="3"/>
        <v>4.8840280214790255E-4</v>
      </c>
      <c r="Q58" s="10"/>
      <c r="R58" s="13"/>
      <c r="S58" s="14"/>
      <c r="T58" s="10"/>
      <c r="U58" s="144" t="str">
        <f t="shared" si="9"/>
        <v>ME</v>
      </c>
      <c r="V58" s="15">
        <f t="shared" si="10"/>
        <v>0.52348423609510064</v>
      </c>
      <c r="W58" s="16">
        <f t="shared" si="11"/>
        <v>635.67999999999756</v>
      </c>
      <c r="X58" s="16">
        <f t="shared" si="4"/>
        <v>0.82</v>
      </c>
      <c r="Y58" s="17">
        <f t="shared" si="5"/>
        <v>-5</v>
      </c>
      <c r="Z58" s="17">
        <f t="shared" si="6"/>
        <v>629.85999999999751</v>
      </c>
      <c r="AA58" s="205" t="str">
        <f>IF(COUNTIF(K$6:K58,K58)=1,MAX(AA$6:AA57)+1,"")</f>
        <v/>
      </c>
      <c r="AB58" s="144" t="str">
        <f t="shared" si="12"/>
        <v>Т5 С8</v>
      </c>
      <c r="AC58" s="24"/>
      <c r="AD58" s="24"/>
      <c r="AE58" s="24"/>
      <c r="AF58" s="24"/>
      <c r="AG58" s="24"/>
      <c r="AH58" s="24"/>
      <c r="AI58" s="24"/>
    </row>
    <row r="59" spans="2:35" ht="13.15" customHeight="1">
      <c r="B59" s="31">
        <f>IF($B58="№",1,MAX($B$7:$B58)+1)</f>
        <v>53</v>
      </c>
      <c r="C59" s="147">
        <f t="shared" si="7"/>
        <v>43930</v>
      </c>
      <c r="D59" s="9">
        <v>43930.535246446801</v>
      </c>
      <c r="E59" s="9">
        <v>43930.53617812501</v>
      </c>
      <c r="F59" s="10" t="s">
        <v>86</v>
      </c>
      <c r="G59" s="10" t="s">
        <v>88</v>
      </c>
      <c r="H59" s="11">
        <v>1</v>
      </c>
      <c r="I59" s="12">
        <v>2790.5</v>
      </c>
      <c r="J59" s="12">
        <v>2791.75</v>
      </c>
      <c r="K59" s="10" t="s">
        <v>96</v>
      </c>
      <c r="L59" s="33">
        <f t="shared" si="0"/>
        <v>1.25</v>
      </c>
      <c r="M59" s="34">
        <f t="shared" si="8"/>
        <v>5</v>
      </c>
      <c r="N59" s="17">
        <f t="shared" si="1"/>
        <v>5.43</v>
      </c>
      <c r="O59" s="35">
        <f t="shared" si="2"/>
        <v>8.6209633886895828E-3</v>
      </c>
      <c r="P59" s="32">
        <f t="shared" si="3"/>
        <v>9.3167820887174457E-4</v>
      </c>
      <c r="Q59" s="10"/>
      <c r="R59" s="13"/>
      <c r="S59" s="14"/>
      <c r="T59" s="10"/>
      <c r="U59" s="144" t="str">
        <f t="shared" si="9"/>
        <v>ME</v>
      </c>
      <c r="V59" s="15">
        <f t="shared" si="10"/>
        <v>0.53524644680146594</v>
      </c>
      <c r="W59" s="16">
        <f t="shared" si="11"/>
        <v>629.85999999999751</v>
      </c>
      <c r="X59" s="16">
        <f t="shared" si="4"/>
        <v>0.82</v>
      </c>
      <c r="Y59" s="17">
        <f t="shared" si="5"/>
        <v>6.25</v>
      </c>
      <c r="Z59" s="17">
        <f t="shared" si="6"/>
        <v>635.28999999999746</v>
      </c>
      <c r="AA59" s="205" t="str">
        <f>IF(COUNTIF(K$6:K59,K59)=1,MAX(AA$6:AA58)+1,"")</f>
        <v/>
      </c>
      <c r="AB59" s="144" t="str">
        <f t="shared" si="12"/>
        <v>Т6 С9</v>
      </c>
      <c r="AC59" s="24"/>
      <c r="AD59" s="24"/>
      <c r="AE59" s="24"/>
      <c r="AF59" s="24"/>
      <c r="AG59" s="24"/>
      <c r="AH59" s="24"/>
      <c r="AI59" s="24"/>
    </row>
    <row r="60" spans="2:35" ht="13.15" customHeight="1">
      <c r="B60" s="31">
        <f>IF($B59="№",1,MAX($B$7:$B59)+1)</f>
        <v>54</v>
      </c>
      <c r="C60" s="147">
        <f t="shared" si="7"/>
        <v>43930</v>
      </c>
      <c r="D60" s="9">
        <v>43930.572439363401</v>
      </c>
      <c r="E60" s="9">
        <v>43930.5726029051</v>
      </c>
      <c r="F60" s="10" t="s">
        <v>86</v>
      </c>
      <c r="G60" s="10" t="s">
        <v>88</v>
      </c>
      <c r="H60" s="11">
        <v>1</v>
      </c>
      <c r="I60" s="12">
        <v>2786</v>
      </c>
      <c r="J60" s="12">
        <v>2787.5</v>
      </c>
      <c r="K60" s="10" t="s">
        <v>96</v>
      </c>
      <c r="L60" s="33">
        <f t="shared" si="0"/>
        <v>1.5</v>
      </c>
      <c r="M60" s="34">
        <f t="shared" si="8"/>
        <v>6</v>
      </c>
      <c r="N60" s="17">
        <f t="shared" si="1"/>
        <v>6.68</v>
      </c>
      <c r="O60" s="35">
        <f t="shared" si="2"/>
        <v>1.0514882966834086E-2</v>
      </c>
      <c r="P60" s="32">
        <f t="shared" si="3"/>
        <v>1.6354169929400086E-4</v>
      </c>
      <c r="Q60" s="10"/>
      <c r="R60" s="13"/>
      <c r="S60" s="14"/>
      <c r="T60" s="10"/>
      <c r="U60" s="144" t="str">
        <f t="shared" si="9"/>
        <v>ME</v>
      </c>
      <c r="V60" s="15">
        <f t="shared" si="10"/>
        <v>0.5724393634009175</v>
      </c>
      <c r="W60" s="16">
        <f t="shared" si="11"/>
        <v>635.28999999999746</v>
      </c>
      <c r="X60" s="16">
        <f t="shared" si="4"/>
        <v>0.82</v>
      </c>
      <c r="Y60" s="17">
        <f t="shared" si="5"/>
        <v>7.5</v>
      </c>
      <c r="Z60" s="17">
        <f t="shared" si="6"/>
        <v>641.96999999999741</v>
      </c>
      <c r="AA60" s="205" t="str">
        <f>IF(COUNTIF(K$6:K60,K60)=1,MAX(AA$6:AA59)+1,"")</f>
        <v/>
      </c>
      <c r="AB60" s="144" t="str">
        <f t="shared" si="12"/>
        <v>Т6 С9</v>
      </c>
      <c r="AC60" s="24"/>
      <c r="AD60" s="24"/>
      <c r="AE60" s="24"/>
      <c r="AF60" s="24"/>
      <c r="AG60" s="24"/>
      <c r="AH60" s="24"/>
      <c r="AI60" s="24"/>
    </row>
    <row r="61" spans="2:35" ht="13.15" customHeight="1">
      <c r="B61" s="31">
        <f>IF($B60="№",1,MAX($B$7:$B60)+1)</f>
        <v>55</v>
      </c>
      <c r="C61" s="147">
        <f t="shared" si="7"/>
        <v>43930</v>
      </c>
      <c r="D61" s="9">
        <v>43930.582411863405</v>
      </c>
      <c r="E61" s="9">
        <v>43930.582596365697</v>
      </c>
      <c r="F61" s="10" t="s">
        <v>86</v>
      </c>
      <c r="G61" s="10" t="s">
        <v>88</v>
      </c>
      <c r="H61" s="11">
        <v>1</v>
      </c>
      <c r="I61" s="12">
        <v>2789.75</v>
      </c>
      <c r="J61" s="12">
        <v>2791.25</v>
      </c>
      <c r="K61" s="10" t="s">
        <v>96</v>
      </c>
      <c r="L61" s="33">
        <f t="shared" si="0"/>
        <v>1.5</v>
      </c>
      <c r="M61" s="34">
        <f t="shared" si="8"/>
        <v>6</v>
      </c>
      <c r="N61" s="17">
        <f t="shared" si="1"/>
        <v>6.68</v>
      </c>
      <c r="O61" s="35">
        <f t="shared" si="2"/>
        <v>1.0405470660622812E-2</v>
      </c>
      <c r="P61" s="32">
        <f t="shared" si="3"/>
        <v>1.8450229254085571E-4</v>
      </c>
      <c r="Q61" s="10"/>
      <c r="R61" s="13"/>
      <c r="S61" s="14"/>
      <c r="T61" s="10"/>
      <c r="U61" s="144" t="str">
        <f t="shared" si="9"/>
        <v>ME</v>
      </c>
      <c r="V61" s="15">
        <f t="shared" si="10"/>
        <v>0.58241186340455897</v>
      </c>
      <c r="W61" s="16">
        <f t="shared" si="11"/>
        <v>641.96999999999741</v>
      </c>
      <c r="X61" s="16">
        <f t="shared" si="4"/>
        <v>0.82</v>
      </c>
      <c r="Y61" s="17">
        <f t="shared" si="5"/>
        <v>7.5</v>
      </c>
      <c r="Z61" s="17">
        <f t="shared" si="6"/>
        <v>648.64999999999736</v>
      </c>
      <c r="AA61" s="205" t="str">
        <f>IF(COUNTIF(K$6:K61,K61)=1,MAX(AA$6:AA60)+1,"")</f>
        <v/>
      </c>
      <c r="AB61" s="144" t="str">
        <f t="shared" si="12"/>
        <v>Т6 С9</v>
      </c>
      <c r="AC61" s="24"/>
      <c r="AD61" s="24"/>
      <c r="AE61" s="24"/>
      <c r="AF61" s="24"/>
      <c r="AG61" s="24"/>
      <c r="AH61" s="24"/>
      <c r="AI61" s="24"/>
    </row>
    <row r="62" spans="2:35" ht="13.15" customHeight="1">
      <c r="B62" s="31">
        <f>IF($B61="№",1,MAX($B$7:$B61)+1)</f>
        <v>56</v>
      </c>
      <c r="C62" s="147">
        <f t="shared" si="7"/>
        <v>43930</v>
      </c>
      <c r="D62" s="9">
        <v>43930.58603017361</v>
      </c>
      <c r="E62" s="9">
        <v>43930.587322858803</v>
      </c>
      <c r="F62" s="10" t="s">
        <v>86</v>
      </c>
      <c r="G62" s="10" t="s">
        <v>88</v>
      </c>
      <c r="H62" s="11">
        <v>1</v>
      </c>
      <c r="I62" s="12">
        <v>2793.25</v>
      </c>
      <c r="J62" s="12">
        <v>2791</v>
      </c>
      <c r="K62" s="10" t="s">
        <v>96</v>
      </c>
      <c r="L62" s="33">
        <f t="shared" si="0"/>
        <v>-2.25</v>
      </c>
      <c r="M62" s="34">
        <f t="shared" si="8"/>
        <v>-9</v>
      </c>
      <c r="N62" s="17">
        <f t="shared" si="1"/>
        <v>-12.07</v>
      </c>
      <c r="O62" s="35">
        <f t="shared" si="2"/>
        <v>-1.8607877900254449E-2</v>
      </c>
      <c r="P62" s="32">
        <f t="shared" si="3"/>
        <v>1.2926851923111826E-3</v>
      </c>
      <c r="Q62" s="10"/>
      <c r="R62" s="13"/>
      <c r="S62" s="14"/>
      <c r="T62" s="10"/>
      <c r="U62" s="144" t="str">
        <f t="shared" si="9"/>
        <v>ME</v>
      </c>
      <c r="V62" s="15">
        <f t="shared" si="10"/>
        <v>0.58603017361019738</v>
      </c>
      <c r="W62" s="16">
        <f t="shared" si="11"/>
        <v>648.64999999999736</v>
      </c>
      <c r="X62" s="16">
        <f t="shared" si="4"/>
        <v>0.82</v>
      </c>
      <c r="Y62" s="17">
        <f t="shared" si="5"/>
        <v>-11.25</v>
      </c>
      <c r="Z62" s="17">
        <f t="shared" si="6"/>
        <v>636.57999999999731</v>
      </c>
      <c r="AA62" s="205" t="str">
        <f>IF(COUNTIF(K$6:K62,K62)=1,MAX(AA$6:AA61)+1,"")</f>
        <v/>
      </c>
      <c r="AB62" s="144" t="str">
        <f t="shared" si="12"/>
        <v>Т6 С9</v>
      </c>
      <c r="AC62" s="24"/>
      <c r="AD62" s="24"/>
      <c r="AE62" s="24"/>
      <c r="AF62" s="24"/>
      <c r="AG62" s="24"/>
      <c r="AH62" s="24"/>
      <c r="AI62" s="24"/>
    </row>
    <row r="63" spans="2:35" ht="13.15" customHeight="1">
      <c r="B63" s="31">
        <f>IF($B62="№",1,MAX($B$7:$B62)+1)</f>
        <v>57</v>
      </c>
      <c r="C63" s="147">
        <f t="shared" si="7"/>
        <v>43930</v>
      </c>
      <c r="D63" s="9">
        <v>43930.588499583304</v>
      </c>
      <c r="E63" s="9">
        <v>43930.589755324094</v>
      </c>
      <c r="F63" s="10" t="s">
        <v>86</v>
      </c>
      <c r="G63" s="10" t="s">
        <v>88</v>
      </c>
      <c r="H63" s="11">
        <v>1</v>
      </c>
      <c r="I63" s="12">
        <v>2790.5</v>
      </c>
      <c r="J63" s="12">
        <v>2792.5</v>
      </c>
      <c r="K63" s="10" t="s">
        <v>97</v>
      </c>
      <c r="L63" s="33">
        <f t="shared" si="0"/>
        <v>2</v>
      </c>
      <c r="M63" s="34">
        <f t="shared" si="8"/>
        <v>8</v>
      </c>
      <c r="N63" s="17">
        <f t="shared" si="1"/>
        <v>9.18</v>
      </c>
      <c r="O63" s="35">
        <f t="shared" si="2"/>
        <v>1.4420811209902979E-2</v>
      </c>
      <c r="P63" s="32">
        <f t="shared" si="3"/>
        <v>1.2557407899294049E-3</v>
      </c>
      <c r="Q63" s="10"/>
      <c r="R63" s="13"/>
      <c r="S63" s="14"/>
      <c r="T63" s="10"/>
      <c r="U63" s="144" t="str">
        <f t="shared" si="9"/>
        <v>ME</v>
      </c>
      <c r="V63" s="15">
        <f t="shared" si="10"/>
        <v>0.58849958330392838</v>
      </c>
      <c r="W63" s="16">
        <f t="shared" si="11"/>
        <v>636.57999999999731</v>
      </c>
      <c r="X63" s="16">
        <f t="shared" si="4"/>
        <v>0.82</v>
      </c>
      <c r="Y63" s="17">
        <f t="shared" si="5"/>
        <v>10</v>
      </c>
      <c r="Z63" s="17">
        <f t="shared" si="6"/>
        <v>645.75999999999726</v>
      </c>
      <c r="AA63" s="205" t="str">
        <f>IF(COUNTIF(K$6:K63,K63)=1,MAX(AA$6:AA62)+1,"")</f>
        <v/>
      </c>
      <c r="AB63" s="144" t="str">
        <f t="shared" si="12"/>
        <v>Т6 С8</v>
      </c>
      <c r="AC63" s="24"/>
      <c r="AD63" s="24"/>
      <c r="AE63" s="24"/>
      <c r="AF63" s="24"/>
      <c r="AG63" s="24"/>
      <c r="AH63" s="24"/>
      <c r="AI63" s="24"/>
    </row>
    <row r="64" spans="2:35" ht="13.15" customHeight="1">
      <c r="B64" s="31">
        <f>IF($B63="№",1,MAX($B$7:$B63)+1)</f>
        <v>58</v>
      </c>
      <c r="C64" s="147">
        <f t="shared" si="7"/>
        <v>43930</v>
      </c>
      <c r="D64" s="9">
        <v>43930.590575034701</v>
      </c>
      <c r="E64" s="9">
        <v>43930.59309032411</v>
      </c>
      <c r="F64" s="10" t="s">
        <v>86</v>
      </c>
      <c r="G64" s="10" t="s">
        <v>88</v>
      </c>
      <c r="H64" s="11">
        <v>1</v>
      </c>
      <c r="I64" s="12">
        <v>2793.5</v>
      </c>
      <c r="J64" s="12">
        <v>2794.25</v>
      </c>
      <c r="K64" s="10" t="s">
        <v>95</v>
      </c>
      <c r="L64" s="33">
        <f t="shared" si="0"/>
        <v>0.75</v>
      </c>
      <c r="M64" s="34">
        <f t="shared" si="8"/>
        <v>3</v>
      </c>
      <c r="N64" s="17">
        <f t="shared" si="1"/>
        <v>2.93</v>
      </c>
      <c r="O64" s="35">
        <f t="shared" si="2"/>
        <v>4.5372893954410505E-3</v>
      </c>
      <c r="P64" s="32">
        <f t="shared" si="3"/>
        <v>2.5152894086204469E-3</v>
      </c>
      <c r="Q64" s="10"/>
      <c r="R64" s="13"/>
      <c r="S64" s="14"/>
      <c r="T64" s="10"/>
      <c r="U64" s="144" t="str">
        <f t="shared" si="9"/>
        <v>ME</v>
      </c>
      <c r="V64" s="15">
        <f t="shared" si="10"/>
        <v>0.59057503470103256</v>
      </c>
      <c r="W64" s="16">
        <f t="shared" si="11"/>
        <v>645.75999999999726</v>
      </c>
      <c r="X64" s="16">
        <f t="shared" si="4"/>
        <v>0.82</v>
      </c>
      <c r="Y64" s="17">
        <f t="shared" si="5"/>
        <v>3.75</v>
      </c>
      <c r="Z64" s="17">
        <f t="shared" si="6"/>
        <v>648.68999999999721</v>
      </c>
      <c r="AA64" s="205" t="str">
        <f>IF(COUNTIF(K$6:K64,K64)=1,MAX(AA$6:AA63)+1,"")</f>
        <v/>
      </c>
      <c r="AB64" s="144" t="str">
        <f t="shared" si="12"/>
        <v>Т5 С8</v>
      </c>
      <c r="AC64" s="24"/>
      <c r="AD64" s="24"/>
      <c r="AE64" s="24"/>
      <c r="AF64" s="24"/>
      <c r="AG64" s="24"/>
      <c r="AH64" s="24"/>
      <c r="AI64" s="24"/>
    </row>
    <row r="65" spans="2:35" ht="13.15" customHeight="1">
      <c r="B65" s="31">
        <f>IF($B64="№",1,MAX($B$7:$B64)+1)</f>
        <v>59</v>
      </c>
      <c r="C65" s="147">
        <f t="shared" si="7"/>
        <v>43930</v>
      </c>
      <c r="D65" s="9">
        <v>43930.59270180561</v>
      </c>
      <c r="E65" s="9">
        <v>43930.59309032411</v>
      </c>
      <c r="F65" s="10" t="s">
        <v>86</v>
      </c>
      <c r="G65" s="10" t="s">
        <v>88</v>
      </c>
      <c r="H65" s="11">
        <v>1</v>
      </c>
      <c r="I65" s="12">
        <v>2791.25</v>
      </c>
      <c r="J65" s="12">
        <v>2794.25</v>
      </c>
      <c r="K65" s="10" t="s">
        <v>95</v>
      </c>
      <c r="L65" s="33">
        <f t="shared" si="0"/>
        <v>3</v>
      </c>
      <c r="M65" s="34">
        <f t="shared" si="8"/>
        <v>12</v>
      </c>
      <c r="N65" s="17">
        <f t="shared" si="1"/>
        <v>14.18</v>
      </c>
      <c r="O65" s="35">
        <f t="shared" si="2"/>
        <v>2.1859439794046556E-2</v>
      </c>
      <c r="P65" s="32">
        <f t="shared" si="3"/>
        <v>3.8851849967613816E-4</v>
      </c>
      <c r="Q65" s="10"/>
      <c r="R65" s="13"/>
      <c r="S65" s="14"/>
      <c r="T65" s="10"/>
      <c r="U65" s="144" t="str">
        <f t="shared" si="9"/>
        <v>ME</v>
      </c>
      <c r="V65" s="15">
        <f t="shared" si="10"/>
        <v>0.59270180560997687</v>
      </c>
      <c r="W65" s="16">
        <f t="shared" si="11"/>
        <v>648.68999999999721</v>
      </c>
      <c r="X65" s="16">
        <f t="shared" si="4"/>
        <v>0.82</v>
      </c>
      <c r="Y65" s="17">
        <f t="shared" si="5"/>
        <v>15</v>
      </c>
      <c r="Z65" s="17">
        <f t="shared" si="6"/>
        <v>662.86999999999716</v>
      </c>
      <c r="AA65" s="205" t="str">
        <f>IF(COUNTIF(K$6:K65,K65)=1,MAX(AA$6:AA64)+1,"")</f>
        <v/>
      </c>
      <c r="AB65" s="144" t="str">
        <f t="shared" si="12"/>
        <v>Т5 С8</v>
      </c>
      <c r="AC65" s="24"/>
      <c r="AD65" s="24"/>
      <c r="AE65" s="24"/>
      <c r="AF65" s="24"/>
      <c r="AG65" s="24"/>
      <c r="AH65" s="24"/>
      <c r="AI65" s="24"/>
    </row>
    <row r="66" spans="2:35" ht="13.15" customHeight="1">
      <c r="B66" s="31">
        <f>IF($B65="№",1,MAX($B$7:$B65)+1)</f>
        <v>60</v>
      </c>
      <c r="C66" s="147">
        <f t="shared" si="7"/>
        <v>43930</v>
      </c>
      <c r="D66" s="9">
        <v>43930.594450231496</v>
      </c>
      <c r="E66" s="9">
        <v>43930.594953263906</v>
      </c>
      <c r="F66" s="10" t="s">
        <v>86</v>
      </c>
      <c r="G66" s="10" t="s">
        <v>88</v>
      </c>
      <c r="H66" s="11">
        <v>1</v>
      </c>
      <c r="I66" s="12">
        <v>2794.5</v>
      </c>
      <c r="J66" s="12">
        <v>2796</v>
      </c>
      <c r="K66" s="10" t="s">
        <v>95</v>
      </c>
      <c r="L66" s="33">
        <f t="shared" si="0"/>
        <v>1.5</v>
      </c>
      <c r="M66" s="34">
        <f t="shared" si="8"/>
        <v>6</v>
      </c>
      <c r="N66" s="17">
        <f t="shared" si="1"/>
        <v>6.68</v>
      </c>
      <c r="O66" s="35">
        <f t="shared" si="2"/>
        <v>1.0077390740265856E-2</v>
      </c>
      <c r="P66" s="32">
        <f t="shared" si="3"/>
        <v>5.0303241005167365E-4</v>
      </c>
      <c r="Q66" s="10"/>
      <c r="R66" s="13"/>
      <c r="S66" s="14"/>
      <c r="T66" s="10"/>
      <c r="U66" s="144" t="str">
        <f t="shared" si="9"/>
        <v>ME</v>
      </c>
      <c r="V66" s="15">
        <f t="shared" si="10"/>
        <v>0.59445023149601184</v>
      </c>
      <c r="W66" s="16">
        <f t="shared" si="11"/>
        <v>662.86999999999716</v>
      </c>
      <c r="X66" s="16">
        <f t="shared" si="4"/>
        <v>0.82</v>
      </c>
      <c r="Y66" s="17">
        <f t="shared" si="5"/>
        <v>7.5</v>
      </c>
      <c r="Z66" s="17">
        <f t="shared" si="6"/>
        <v>669.54999999999711</v>
      </c>
      <c r="AA66" s="205" t="str">
        <f>IF(COUNTIF(K$6:K66,K66)=1,MAX(AA$6:AA65)+1,"")</f>
        <v/>
      </c>
      <c r="AB66" s="144" t="str">
        <f t="shared" si="12"/>
        <v>Т5 С8</v>
      </c>
      <c r="AC66" s="24"/>
      <c r="AD66" s="24"/>
      <c r="AE66" s="24"/>
      <c r="AF66" s="24"/>
      <c r="AG66" s="24"/>
      <c r="AH66" s="24"/>
      <c r="AI66" s="24"/>
    </row>
    <row r="67" spans="2:35" ht="13.15" customHeight="1">
      <c r="B67" s="31">
        <f>IF($B66="№",1,MAX($B$7:$B66)+1)</f>
        <v>61</v>
      </c>
      <c r="C67" s="147">
        <f t="shared" si="7"/>
        <v>43930</v>
      </c>
      <c r="D67" s="9">
        <v>43930.598616944393</v>
      </c>
      <c r="E67" s="9">
        <v>43930.599047361102</v>
      </c>
      <c r="F67" s="10" t="s">
        <v>86</v>
      </c>
      <c r="G67" s="10" t="s">
        <v>88</v>
      </c>
      <c r="H67" s="11">
        <v>1</v>
      </c>
      <c r="I67" s="12">
        <v>2795</v>
      </c>
      <c r="J67" s="12">
        <v>2796.25</v>
      </c>
      <c r="K67" s="10" t="s">
        <v>95</v>
      </c>
      <c r="L67" s="33">
        <f t="shared" si="0"/>
        <v>1.25</v>
      </c>
      <c r="M67" s="34">
        <f t="shared" si="8"/>
        <v>5</v>
      </c>
      <c r="N67" s="17">
        <f t="shared" si="1"/>
        <v>5.43</v>
      </c>
      <c r="O67" s="35">
        <f t="shared" si="2"/>
        <v>8.1099245762079348E-3</v>
      </c>
      <c r="P67" s="32">
        <f t="shared" si="3"/>
        <v>4.3041670869570225E-4</v>
      </c>
      <c r="Q67" s="10"/>
      <c r="R67" s="13"/>
      <c r="S67" s="14"/>
      <c r="T67" s="10"/>
      <c r="U67" s="144" t="str">
        <f t="shared" si="9"/>
        <v>ME</v>
      </c>
      <c r="V67" s="15">
        <f t="shared" si="10"/>
        <v>0.59861694439314306</v>
      </c>
      <c r="W67" s="16">
        <f t="shared" si="11"/>
        <v>669.54999999999711</v>
      </c>
      <c r="X67" s="16">
        <f t="shared" si="4"/>
        <v>0.82</v>
      </c>
      <c r="Y67" s="17">
        <f t="shared" si="5"/>
        <v>6.25</v>
      </c>
      <c r="Z67" s="17">
        <f t="shared" si="6"/>
        <v>674.97999999999706</v>
      </c>
      <c r="AA67" s="205" t="str">
        <f>IF(COUNTIF(K$6:K67,K67)=1,MAX(AA$6:AA66)+1,"")</f>
        <v/>
      </c>
      <c r="AB67" s="144" t="str">
        <f t="shared" si="12"/>
        <v>Т5 С8</v>
      </c>
      <c r="AC67" s="24"/>
      <c r="AD67" s="24"/>
      <c r="AE67" s="24"/>
      <c r="AF67" s="24"/>
      <c r="AG67" s="24"/>
      <c r="AH67" s="24"/>
      <c r="AI67" s="24"/>
    </row>
    <row r="68" spans="2:35" ht="13.15" customHeight="1">
      <c r="B68" s="31">
        <f>IF($B67="№",1,MAX($B$7:$B67)+1)</f>
        <v>62</v>
      </c>
      <c r="C68" s="147">
        <f t="shared" si="7"/>
        <v>43931</v>
      </c>
      <c r="D68" s="9">
        <v>43931.701604687492</v>
      </c>
      <c r="E68" s="9">
        <v>43931.701982777799</v>
      </c>
      <c r="F68" s="10" t="s">
        <v>86</v>
      </c>
      <c r="G68" s="10" t="s">
        <v>88</v>
      </c>
      <c r="H68" s="11">
        <v>1</v>
      </c>
      <c r="I68" s="12">
        <v>2767.25</v>
      </c>
      <c r="J68" s="12">
        <v>2768.75</v>
      </c>
      <c r="K68" s="10" t="s">
        <v>95</v>
      </c>
      <c r="L68" s="33">
        <f t="shared" si="0"/>
        <v>1.5</v>
      </c>
      <c r="M68" s="34">
        <f t="shared" si="8"/>
        <v>6</v>
      </c>
      <c r="N68" s="17">
        <f t="shared" si="1"/>
        <v>6.68</v>
      </c>
      <c r="O68" s="35">
        <f t="shared" si="2"/>
        <v>9.8965895285786677E-3</v>
      </c>
      <c r="P68" s="32">
        <f t="shared" si="3"/>
        <v>3.7809030618518591E-4</v>
      </c>
      <c r="Q68" s="10"/>
      <c r="R68" s="13"/>
      <c r="S68" s="14"/>
      <c r="T68" s="10"/>
      <c r="U68" s="144" t="str">
        <f t="shared" si="9"/>
        <v>ME</v>
      </c>
      <c r="V68" s="15">
        <f t="shared" si="10"/>
        <v>0.70160468749236315</v>
      </c>
      <c r="W68" s="16">
        <f t="shared" si="11"/>
        <v>674.97999999999706</v>
      </c>
      <c r="X68" s="16">
        <f t="shared" si="4"/>
        <v>0.82</v>
      </c>
      <c r="Y68" s="17">
        <f t="shared" si="5"/>
        <v>7.5</v>
      </c>
      <c r="Z68" s="17">
        <f t="shared" si="6"/>
        <v>681.65999999999701</v>
      </c>
      <c r="AA68" s="205" t="str">
        <f>IF(COUNTIF(K$6:K68,K68)=1,MAX(AA$6:AA67)+1,"")</f>
        <v/>
      </c>
      <c r="AB68" s="144" t="str">
        <f t="shared" si="12"/>
        <v>Т5 С8</v>
      </c>
      <c r="AC68" s="24"/>
      <c r="AD68" s="24"/>
      <c r="AE68" s="24"/>
      <c r="AF68" s="24"/>
      <c r="AG68" s="24"/>
      <c r="AH68" s="24"/>
      <c r="AI68" s="24"/>
    </row>
    <row r="69" spans="2:35" ht="13.15" customHeight="1">
      <c r="B69" s="31">
        <f>IF($B68="№",1,MAX($B$7:$B68)+1)</f>
        <v>63</v>
      </c>
      <c r="C69" s="147">
        <f t="shared" si="7"/>
        <v>43931</v>
      </c>
      <c r="D69" s="9">
        <v>43931.936059976899</v>
      </c>
      <c r="E69" s="9">
        <v>43931.936583379604</v>
      </c>
      <c r="F69" s="10" t="s">
        <v>86</v>
      </c>
      <c r="G69" s="10" t="s">
        <v>87</v>
      </c>
      <c r="H69" s="11">
        <v>1</v>
      </c>
      <c r="I69" s="12">
        <v>2777.25</v>
      </c>
      <c r="J69" s="12">
        <v>2778.25</v>
      </c>
      <c r="K69" s="10" t="s">
        <v>95</v>
      </c>
      <c r="L69" s="33">
        <f t="shared" si="0"/>
        <v>-1</v>
      </c>
      <c r="M69" s="34">
        <f t="shared" si="8"/>
        <v>-4</v>
      </c>
      <c r="N69" s="17">
        <f t="shared" si="1"/>
        <v>-5.82</v>
      </c>
      <c r="O69" s="35">
        <f t="shared" si="2"/>
        <v>-8.537980811548317E-3</v>
      </c>
      <c r="P69" s="32">
        <f t="shared" si="3"/>
        <v>5.2340270485728979E-4</v>
      </c>
      <c r="Q69" s="10"/>
      <c r="R69" s="13"/>
      <c r="S69" s="14"/>
      <c r="T69" s="10"/>
      <c r="U69" s="144" t="str">
        <f t="shared" si="9"/>
        <v>ME</v>
      </c>
      <c r="V69" s="15">
        <f t="shared" si="10"/>
        <v>0.93605997689883225</v>
      </c>
      <c r="W69" s="16">
        <f t="shared" si="11"/>
        <v>681.65999999999701</v>
      </c>
      <c r="X69" s="16">
        <f t="shared" si="4"/>
        <v>0.82</v>
      </c>
      <c r="Y69" s="17">
        <f t="shared" si="5"/>
        <v>-5</v>
      </c>
      <c r="Z69" s="17">
        <f t="shared" si="6"/>
        <v>675.83999999999696</v>
      </c>
      <c r="AA69" s="205" t="str">
        <f>IF(COUNTIF(K$6:K69,K69)=1,MAX(AA$6:AA68)+1,"")</f>
        <v/>
      </c>
      <c r="AB69" s="144" t="str">
        <f t="shared" si="12"/>
        <v>Т5 С8</v>
      </c>
      <c r="AC69" s="24"/>
      <c r="AD69" s="24"/>
      <c r="AE69" s="24"/>
      <c r="AF69" s="24"/>
      <c r="AG69" s="24"/>
      <c r="AH69" s="24"/>
      <c r="AI69" s="24"/>
    </row>
    <row r="70" spans="2:35" ht="13.15" customHeight="1">
      <c r="B70" s="31">
        <f>IF($B69="№",1,MAX($B$7:$B69)+1)</f>
        <v>64</v>
      </c>
      <c r="C70" s="147">
        <f t="shared" si="7"/>
        <v>43931</v>
      </c>
      <c r="D70" s="9">
        <v>43931.937614838011</v>
      </c>
      <c r="E70" s="9">
        <v>43931.938075034705</v>
      </c>
      <c r="F70" s="10" t="s">
        <v>86</v>
      </c>
      <c r="G70" s="10" t="s">
        <v>87</v>
      </c>
      <c r="H70" s="11">
        <v>1</v>
      </c>
      <c r="I70" s="12">
        <v>2777.75</v>
      </c>
      <c r="J70" s="12">
        <v>2776.5</v>
      </c>
      <c r="K70" s="10" t="s">
        <v>95</v>
      </c>
      <c r="L70" s="33">
        <f t="shared" si="0"/>
        <v>1.25</v>
      </c>
      <c r="M70" s="34">
        <f t="shared" si="8"/>
        <v>5</v>
      </c>
      <c r="N70" s="17">
        <f t="shared" si="1"/>
        <v>5.43</v>
      </c>
      <c r="O70" s="35">
        <f t="shared" si="2"/>
        <v>8.0344460227273085E-3</v>
      </c>
      <c r="P70" s="32">
        <f t="shared" si="3"/>
        <v>4.6019669389352202E-4</v>
      </c>
      <c r="Q70" s="10"/>
      <c r="R70" s="13"/>
      <c r="S70" s="14"/>
      <c r="T70" s="10"/>
      <c r="U70" s="144" t="str">
        <f t="shared" si="9"/>
        <v>ME</v>
      </c>
      <c r="V70" s="15">
        <f t="shared" si="10"/>
        <v>0.9376148380106315</v>
      </c>
      <c r="W70" s="16">
        <f t="shared" si="11"/>
        <v>675.83999999999696</v>
      </c>
      <c r="X70" s="16">
        <f t="shared" si="4"/>
        <v>0.82</v>
      </c>
      <c r="Y70" s="17">
        <f t="shared" si="5"/>
        <v>6.25</v>
      </c>
      <c r="Z70" s="17">
        <f t="shared" si="6"/>
        <v>681.26999999999691</v>
      </c>
      <c r="AA70" s="205" t="str">
        <f>IF(COUNTIF(K$6:K70,K70)=1,MAX(AA$6:AA69)+1,"")</f>
        <v/>
      </c>
      <c r="AB70" s="144" t="str">
        <f t="shared" si="12"/>
        <v>Т5 С8</v>
      </c>
      <c r="AC70" s="24"/>
      <c r="AD70" s="24"/>
      <c r="AE70" s="24"/>
      <c r="AF70" s="24"/>
      <c r="AG70" s="24"/>
      <c r="AH70" s="24"/>
      <c r="AI70" s="24"/>
    </row>
    <row r="71" spans="2:35" ht="13.15" customHeight="1">
      <c r="B71" s="31">
        <f>IF($B70="№",1,MAX($B$7:$B70)+1)</f>
        <v>65</v>
      </c>
      <c r="C71" s="147">
        <f t="shared" si="7"/>
        <v>43931</v>
      </c>
      <c r="D71" s="9">
        <v>43931.938770532404</v>
      </c>
      <c r="E71" s="9">
        <v>43931.938825752295</v>
      </c>
      <c r="F71" s="10" t="s">
        <v>86</v>
      </c>
      <c r="G71" s="10" t="s">
        <v>87</v>
      </c>
      <c r="H71" s="11">
        <v>1</v>
      </c>
      <c r="I71" s="12">
        <v>2777.75</v>
      </c>
      <c r="J71" s="12">
        <v>2776.5</v>
      </c>
      <c r="K71" s="10" t="s">
        <v>95</v>
      </c>
      <c r="L71" s="33">
        <f t="shared" ref="L71:L134" si="13">IF(OR($P$2*$C71*$H71*$W71*$I71*$J71=0,$F71="",$G71=""),0,IF(OR($G71="Long",$G71="buy"),($J71-$I71),($I71-$J71)))</f>
        <v>1.25</v>
      </c>
      <c r="M71" s="34">
        <f t="shared" si="8"/>
        <v>5</v>
      </c>
      <c r="N71" s="17">
        <f t="shared" ref="N71:N134" si="14">IF(OR($P$2*$C71*$H71*$I71*$J71=0,$F71="",$G71=""),0,$Y71-$X71)</f>
        <v>5.43</v>
      </c>
      <c r="O71" s="35">
        <f t="shared" ref="O71:O134" si="15">IFERROR(IF(OR($P$2*$C71*$H71*$I71*$J71=0,$F71="",$G71=""),0,$N71/$W71),"")</f>
        <v>7.9704082081994282E-3</v>
      </c>
      <c r="P71" s="32">
        <f t="shared" ref="P71:P134" si="16">IF(OR($E71=0,$D71=0,$E71&lt;$D71),0,$E71-$D71)</f>
        <v>5.5219890782609582E-5</v>
      </c>
      <c r="Q71" s="10"/>
      <c r="R71" s="13"/>
      <c r="S71" s="14"/>
      <c r="T71" s="10"/>
      <c r="U71" s="144" t="str">
        <f t="shared" si="9"/>
        <v>ME</v>
      </c>
      <c r="V71" s="15">
        <f t="shared" si="10"/>
        <v>0.93877053240430541</v>
      </c>
      <c r="W71" s="16">
        <f t="shared" si="11"/>
        <v>681.26999999999691</v>
      </c>
      <c r="X71" s="16">
        <f t="shared" ref="X71:X134" si="17">IF(OR($P$2*$C71*$H71*$W71*$I71=0,$F71=""),0,IF($U71="ME",$D$3*$H71,$E$3*$H71))</f>
        <v>0.82</v>
      </c>
      <c r="Y71" s="17">
        <f t="shared" ref="Y71:Y134" si="18">IF(OR($P$2*$C71*$H71*$I71*$J71=0,$F71=""),0,IF($U71="ME",$L71*5*$H71,$L71*50*$H71))</f>
        <v>6.25</v>
      </c>
      <c r="Z71" s="17">
        <f t="shared" ref="Z71:Z134" si="19">$Z70+$N71+$S71</f>
        <v>686.69999999999686</v>
      </c>
      <c r="AA71" s="205" t="str">
        <f>IF(COUNTIF(K$6:K71,K71)=1,MAX(AA$6:AA70)+1,"")</f>
        <v/>
      </c>
      <c r="AB71" s="144" t="str">
        <f t="shared" si="12"/>
        <v>Т5 С8</v>
      </c>
      <c r="AC71" s="24"/>
      <c r="AD71" s="24"/>
      <c r="AE71" s="24"/>
      <c r="AF71" s="24"/>
      <c r="AG71" s="24"/>
      <c r="AH71" s="24"/>
      <c r="AI71" s="24"/>
    </row>
    <row r="72" spans="2:35" ht="13.15" customHeight="1">
      <c r="B72" s="31">
        <f>IF($B71="№",1,MAX($B$7:$B71)+1)</f>
        <v>66</v>
      </c>
      <c r="C72" s="147">
        <f t="shared" ref="C72:C135" si="20">INT($D72)</f>
        <v>43931</v>
      </c>
      <c r="D72" s="9">
        <v>43931.939375254602</v>
      </c>
      <c r="E72" s="9">
        <v>43931.939486990697</v>
      </c>
      <c r="F72" s="10" t="s">
        <v>86</v>
      </c>
      <c r="G72" s="10" t="s">
        <v>87</v>
      </c>
      <c r="H72" s="11">
        <v>1</v>
      </c>
      <c r="I72" s="12">
        <v>2775.25</v>
      </c>
      <c r="J72" s="12">
        <v>2774</v>
      </c>
      <c r="K72" s="10" t="s">
        <v>95</v>
      </c>
      <c r="L72" s="33">
        <f t="shared" si="13"/>
        <v>1.25</v>
      </c>
      <c r="M72" s="34">
        <f t="shared" ref="M72:M135" si="21">$L72*4</f>
        <v>5</v>
      </c>
      <c r="N72" s="17">
        <f t="shared" si="14"/>
        <v>5.43</v>
      </c>
      <c r="O72" s="35">
        <f t="shared" si="15"/>
        <v>7.9073831367409714E-3</v>
      </c>
      <c r="P72" s="32">
        <f t="shared" si="16"/>
        <v>1.1173609527759254E-4</v>
      </c>
      <c r="Q72" s="10"/>
      <c r="R72" s="13"/>
      <c r="S72" s="14"/>
      <c r="T72" s="10"/>
      <c r="U72" s="144" t="str">
        <f t="shared" ref="U72:U135" si="22">LEFT($F72,2)</f>
        <v>ME</v>
      </c>
      <c r="V72" s="15">
        <f t="shared" ref="V72:V135" si="23">$D72-INT($D72)</f>
        <v>0.93937525460205507</v>
      </c>
      <c r="W72" s="16">
        <f t="shared" ref="W72:W135" si="24">IF($P$2*$C72*$H72=0,0,IF($W71="Сумма на момент открытия сделки",$P$2,$W71+$N71+$S71))</f>
        <v>686.69999999999686</v>
      </c>
      <c r="X72" s="16">
        <f t="shared" si="17"/>
        <v>0.82</v>
      </c>
      <c r="Y72" s="17">
        <f t="shared" si="18"/>
        <v>6.25</v>
      </c>
      <c r="Z72" s="17">
        <f t="shared" si="19"/>
        <v>692.12999999999681</v>
      </c>
      <c r="AA72" s="205" t="str">
        <f>IF(COUNTIF(K$6:K72,K72)=1,MAX(AA$6:AA71)+1,"")</f>
        <v/>
      </c>
      <c r="AB72" s="144" t="str">
        <f t="shared" ref="AB72:AB135" si="25">K72</f>
        <v>Т5 С8</v>
      </c>
      <c r="AC72" s="24"/>
      <c r="AD72" s="24"/>
      <c r="AE72" s="24"/>
      <c r="AF72" s="24"/>
      <c r="AG72" s="24"/>
      <c r="AH72" s="24"/>
      <c r="AI72" s="24"/>
    </row>
    <row r="73" spans="2:35" ht="13.15" customHeight="1">
      <c r="B73" s="31">
        <f>IF($B72="№",1,MAX($B$7:$B72)+1)</f>
        <v>67</v>
      </c>
      <c r="C73" s="147">
        <f t="shared" si="20"/>
        <v>43931</v>
      </c>
      <c r="D73" s="9">
        <v>43931.940121585591</v>
      </c>
      <c r="E73" s="9">
        <v>43931.940724513901</v>
      </c>
      <c r="F73" s="10" t="s">
        <v>86</v>
      </c>
      <c r="G73" s="10" t="s">
        <v>88</v>
      </c>
      <c r="H73" s="11">
        <v>1</v>
      </c>
      <c r="I73" s="12">
        <v>2772.75</v>
      </c>
      <c r="J73" s="12">
        <v>2773.5</v>
      </c>
      <c r="K73" s="10" t="s">
        <v>95</v>
      </c>
      <c r="L73" s="33">
        <f t="shared" si="13"/>
        <v>0.75</v>
      </c>
      <c r="M73" s="34">
        <f t="shared" si="21"/>
        <v>3</v>
      </c>
      <c r="N73" s="17">
        <f t="shared" si="14"/>
        <v>2.93</v>
      </c>
      <c r="O73" s="35">
        <f t="shared" si="15"/>
        <v>4.2333087714735871E-3</v>
      </c>
      <c r="P73" s="32">
        <f t="shared" si="16"/>
        <v>6.0292831039987504E-4</v>
      </c>
      <c r="Q73" s="10"/>
      <c r="R73" s="13"/>
      <c r="S73" s="14"/>
      <c r="T73" s="10"/>
      <c r="U73" s="144" t="str">
        <f t="shared" si="22"/>
        <v>ME</v>
      </c>
      <c r="V73" s="15">
        <f t="shared" si="23"/>
        <v>0.94012158559053205</v>
      </c>
      <c r="W73" s="16">
        <f t="shared" si="24"/>
        <v>692.12999999999681</v>
      </c>
      <c r="X73" s="16">
        <f t="shared" si="17"/>
        <v>0.82</v>
      </c>
      <c r="Y73" s="17">
        <f t="shared" si="18"/>
        <v>3.75</v>
      </c>
      <c r="Z73" s="17">
        <f t="shared" si="19"/>
        <v>695.05999999999676</v>
      </c>
      <c r="AA73" s="205" t="str">
        <f>IF(COUNTIF(K$6:K73,K73)=1,MAX(AA$6:AA72)+1,"")</f>
        <v/>
      </c>
      <c r="AB73" s="144" t="str">
        <f t="shared" si="25"/>
        <v>Т5 С8</v>
      </c>
      <c r="AC73" s="24"/>
      <c r="AD73" s="24"/>
      <c r="AE73" s="24"/>
      <c r="AF73" s="24"/>
      <c r="AG73" s="24"/>
      <c r="AH73" s="24"/>
      <c r="AI73" s="24"/>
    </row>
    <row r="74" spans="2:35" ht="13.15" customHeight="1">
      <c r="B74" s="31">
        <f>IF($B73="№",1,MAX($B$7:$B73)+1)</f>
        <v>68</v>
      </c>
      <c r="C74" s="147">
        <f t="shared" si="20"/>
        <v>43931</v>
      </c>
      <c r="D74" s="9">
        <v>43931.940907835597</v>
      </c>
      <c r="E74" s="9">
        <v>43931.941505520808</v>
      </c>
      <c r="F74" s="10" t="s">
        <v>86</v>
      </c>
      <c r="G74" s="10" t="s">
        <v>88</v>
      </c>
      <c r="H74" s="11">
        <v>1</v>
      </c>
      <c r="I74" s="12">
        <v>2774.5</v>
      </c>
      <c r="J74" s="12">
        <v>2773.25</v>
      </c>
      <c r="K74" s="10" t="s">
        <v>95</v>
      </c>
      <c r="L74" s="33">
        <f t="shared" si="13"/>
        <v>-1.25</v>
      </c>
      <c r="M74" s="34">
        <f t="shared" si="21"/>
        <v>-5</v>
      </c>
      <c r="N74" s="17">
        <f t="shared" si="14"/>
        <v>-7.07</v>
      </c>
      <c r="O74" s="35">
        <f t="shared" si="15"/>
        <v>-1.0171783730900977E-2</v>
      </c>
      <c r="P74" s="32">
        <f t="shared" si="16"/>
        <v>5.9768521168734878E-4</v>
      </c>
      <c r="Q74" s="10"/>
      <c r="R74" s="13"/>
      <c r="S74" s="14"/>
      <c r="T74" s="10"/>
      <c r="U74" s="144" t="str">
        <f t="shared" si="22"/>
        <v>ME</v>
      </c>
      <c r="V74" s="15">
        <f t="shared" si="23"/>
        <v>0.9409078355965903</v>
      </c>
      <c r="W74" s="16">
        <f t="shared" si="24"/>
        <v>695.05999999999676</v>
      </c>
      <c r="X74" s="16">
        <f t="shared" si="17"/>
        <v>0.82</v>
      </c>
      <c r="Y74" s="17">
        <f t="shared" si="18"/>
        <v>-6.25</v>
      </c>
      <c r="Z74" s="17">
        <f t="shared" si="19"/>
        <v>687.98999999999671</v>
      </c>
      <c r="AA74" s="205" t="str">
        <f>IF(COUNTIF(K$6:K74,K74)=1,MAX(AA$6:AA73)+1,"")</f>
        <v/>
      </c>
      <c r="AB74" s="144" t="str">
        <f t="shared" si="25"/>
        <v>Т5 С8</v>
      </c>
      <c r="AC74" s="24"/>
      <c r="AD74" s="24"/>
      <c r="AE74" s="24"/>
      <c r="AF74" s="24"/>
      <c r="AG74" s="24"/>
      <c r="AH74" s="24"/>
      <c r="AI74" s="24"/>
    </row>
    <row r="75" spans="2:35" ht="13.15" customHeight="1">
      <c r="B75" s="31">
        <f>IF($B74="№",1,MAX($B$7:$B74)+1)</f>
        <v>69</v>
      </c>
      <c r="C75" s="147">
        <f t="shared" si="20"/>
        <v>43931</v>
      </c>
      <c r="D75" s="9">
        <v>43931.789506018496</v>
      </c>
      <c r="E75" s="9">
        <v>43931.791699108799</v>
      </c>
      <c r="F75" s="10" t="s">
        <v>86</v>
      </c>
      <c r="G75" s="10" t="s">
        <v>88</v>
      </c>
      <c r="H75" s="11">
        <v>1</v>
      </c>
      <c r="I75" s="12">
        <v>2795</v>
      </c>
      <c r="J75" s="12">
        <v>2795.25</v>
      </c>
      <c r="K75" s="10" t="s">
        <v>95</v>
      </c>
      <c r="L75" s="33">
        <f t="shared" si="13"/>
        <v>0.25</v>
      </c>
      <c r="M75" s="34">
        <f t="shared" si="21"/>
        <v>1</v>
      </c>
      <c r="N75" s="17">
        <f t="shared" si="14"/>
        <v>0.43000000000000005</v>
      </c>
      <c r="O75" s="35">
        <f t="shared" si="15"/>
        <v>6.2500908443436981E-4</v>
      </c>
      <c r="P75" s="32">
        <f t="shared" si="16"/>
        <v>2.1930903021711856E-3</v>
      </c>
      <c r="Q75" s="10"/>
      <c r="R75" s="13"/>
      <c r="S75" s="14"/>
      <c r="T75" s="10"/>
      <c r="U75" s="144" t="str">
        <f t="shared" si="22"/>
        <v>ME</v>
      </c>
      <c r="V75" s="15">
        <f t="shared" si="23"/>
        <v>0.78950601849646773</v>
      </c>
      <c r="W75" s="16">
        <f t="shared" si="24"/>
        <v>687.98999999999671</v>
      </c>
      <c r="X75" s="16">
        <f t="shared" si="17"/>
        <v>0.82</v>
      </c>
      <c r="Y75" s="17">
        <f t="shared" si="18"/>
        <v>1.25</v>
      </c>
      <c r="Z75" s="17">
        <f t="shared" si="19"/>
        <v>688.41999999999666</v>
      </c>
      <c r="AA75" s="205" t="str">
        <f>IF(COUNTIF(K$6:K75,K75)=1,MAX(AA$6:AA74)+1,"")</f>
        <v/>
      </c>
      <c r="AB75" s="144" t="str">
        <f t="shared" si="25"/>
        <v>Т5 С8</v>
      </c>
      <c r="AC75" s="24"/>
      <c r="AD75" s="24"/>
      <c r="AE75" s="24"/>
      <c r="AF75" s="24"/>
      <c r="AG75" s="24"/>
      <c r="AH75" s="24"/>
      <c r="AI75" s="24"/>
    </row>
    <row r="76" spans="2:35" ht="13.15" customHeight="1">
      <c r="B76" s="31">
        <f>IF($B75="№",1,MAX($B$7:$B75)+1)</f>
        <v>70</v>
      </c>
      <c r="C76" s="147">
        <f t="shared" si="20"/>
        <v>43931</v>
      </c>
      <c r="D76" s="9">
        <v>43931.791807627305</v>
      </c>
      <c r="E76" s="9">
        <v>43931.79207241899</v>
      </c>
      <c r="F76" s="10" t="s">
        <v>86</v>
      </c>
      <c r="G76" s="10" t="s">
        <v>88</v>
      </c>
      <c r="H76" s="11">
        <v>1</v>
      </c>
      <c r="I76" s="12">
        <v>2795.5</v>
      </c>
      <c r="J76" s="12">
        <v>2796.75</v>
      </c>
      <c r="K76" s="10" t="s">
        <v>95</v>
      </c>
      <c r="L76" s="33">
        <f t="shared" si="13"/>
        <v>1.25</v>
      </c>
      <c r="M76" s="34">
        <f t="shared" si="21"/>
        <v>5</v>
      </c>
      <c r="N76" s="17">
        <f t="shared" si="14"/>
        <v>5.43</v>
      </c>
      <c r="O76" s="35">
        <f t="shared" si="15"/>
        <v>7.8876267394904654E-3</v>
      </c>
      <c r="P76" s="32">
        <f t="shared" si="16"/>
        <v>2.6479168445803225E-4</v>
      </c>
      <c r="Q76" s="10"/>
      <c r="R76" s="13"/>
      <c r="S76" s="14"/>
      <c r="T76" s="10"/>
      <c r="U76" s="144" t="str">
        <f t="shared" si="22"/>
        <v>ME</v>
      </c>
      <c r="V76" s="15">
        <f t="shared" si="23"/>
        <v>0.79180762730538845</v>
      </c>
      <c r="W76" s="16">
        <f t="shared" si="24"/>
        <v>688.41999999999666</v>
      </c>
      <c r="X76" s="16">
        <f t="shared" si="17"/>
        <v>0.82</v>
      </c>
      <c r="Y76" s="17">
        <f t="shared" si="18"/>
        <v>6.25</v>
      </c>
      <c r="Z76" s="17">
        <f t="shared" si="19"/>
        <v>693.84999999999661</v>
      </c>
      <c r="AA76" s="205" t="str">
        <f>IF(COUNTIF(K$6:K76,K76)=1,MAX(AA$6:AA75)+1,"")</f>
        <v/>
      </c>
      <c r="AB76" s="144" t="str">
        <f t="shared" si="25"/>
        <v>Т5 С8</v>
      </c>
      <c r="AC76" s="24"/>
      <c r="AD76" s="24"/>
      <c r="AE76" s="24"/>
      <c r="AF76" s="24"/>
      <c r="AG76" s="24"/>
      <c r="AH76" s="24"/>
      <c r="AI76" s="24"/>
    </row>
    <row r="77" spans="2:35" ht="13.15" customHeight="1">
      <c r="B77" s="31">
        <f>IF($B76="№",1,MAX($B$7:$B76)+1)</f>
        <v>71</v>
      </c>
      <c r="C77" s="147">
        <f t="shared" si="20"/>
        <v>43931</v>
      </c>
      <c r="D77" s="9">
        <v>43931.793388310209</v>
      </c>
      <c r="E77" s="9">
        <v>43931.793623750011</v>
      </c>
      <c r="F77" s="10" t="s">
        <v>86</v>
      </c>
      <c r="G77" s="10" t="s">
        <v>87</v>
      </c>
      <c r="H77" s="11">
        <v>1</v>
      </c>
      <c r="I77" s="12">
        <v>2789.25</v>
      </c>
      <c r="J77" s="12">
        <v>2788</v>
      </c>
      <c r="K77" s="10" t="s">
        <v>95</v>
      </c>
      <c r="L77" s="33">
        <f t="shared" si="13"/>
        <v>1.25</v>
      </c>
      <c r="M77" s="34">
        <f t="shared" si="21"/>
        <v>5</v>
      </c>
      <c r="N77" s="17">
        <f t="shared" si="14"/>
        <v>5.43</v>
      </c>
      <c r="O77" s="35">
        <f t="shared" si="15"/>
        <v>7.8258989695179446E-3</v>
      </c>
      <c r="P77" s="32">
        <f t="shared" si="16"/>
        <v>2.3543980205431581E-4</v>
      </c>
      <c r="Q77" s="10"/>
      <c r="R77" s="13"/>
      <c r="S77" s="14"/>
      <c r="T77" s="10"/>
      <c r="U77" s="144" t="str">
        <f t="shared" si="22"/>
        <v>ME</v>
      </c>
      <c r="V77" s="15">
        <f t="shared" si="23"/>
        <v>0.79338831020868383</v>
      </c>
      <c r="W77" s="16">
        <f t="shared" si="24"/>
        <v>693.84999999999661</v>
      </c>
      <c r="X77" s="16">
        <f t="shared" si="17"/>
        <v>0.82</v>
      </c>
      <c r="Y77" s="17">
        <f t="shared" si="18"/>
        <v>6.25</v>
      </c>
      <c r="Z77" s="17">
        <f t="shared" si="19"/>
        <v>699.27999999999656</v>
      </c>
      <c r="AA77" s="205" t="str">
        <f>IF(COUNTIF(K$6:K77,K77)=1,MAX(AA$6:AA76)+1,"")</f>
        <v/>
      </c>
      <c r="AB77" s="144" t="str">
        <f t="shared" si="25"/>
        <v>Т5 С8</v>
      </c>
      <c r="AC77" s="24"/>
      <c r="AD77" s="24"/>
      <c r="AE77" s="24"/>
      <c r="AF77" s="24"/>
      <c r="AG77" s="24"/>
      <c r="AH77" s="24"/>
      <c r="AI77" s="24"/>
    </row>
    <row r="78" spans="2:35" ht="13.15" customHeight="1">
      <c r="B78" s="31">
        <f>IF($B77="№",1,MAX($B$7:$B77)+1)</f>
        <v>72</v>
      </c>
      <c r="C78" s="147">
        <f t="shared" si="20"/>
        <v>43931</v>
      </c>
      <c r="D78" s="9">
        <v>43931.794151388895</v>
      </c>
      <c r="E78" s="9">
        <v>43931.794680312509</v>
      </c>
      <c r="F78" s="10" t="s">
        <v>86</v>
      </c>
      <c r="G78" s="10" t="s">
        <v>87</v>
      </c>
      <c r="H78" s="11">
        <v>1</v>
      </c>
      <c r="I78" s="12">
        <v>2789.5</v>
      </c>
      <c r="J78" s="12">
        <v>2788.25</v>
      </c>
      <c r="K78" s="10" t="s">
        <v>95</v>
      </c>
      <c r="L78" s="33">
        <f t="shared" si="13"/>
        <v>1.25</v>
      </c>
      <c r="M78" s="34">
        <f t="shared" si="21"/>
        <v>5</v>
      </c>
      <c r="N78" s="17">
        <f t="shared" si="14"/>
        <v>5.43</v>
      </c>
      <c r="O78" s="35">
        <f t="shared" si="15"/>
        <v>7.765129847843534E-3</v>
      </c>
      <c r="P78" s="32">
        <f t="shared" si="16"/>
        <v>5.289236141834408E-4</v>
      </c>
      <c r="Q78" s="10"/>
      <c r="R78" s="13"/>
      <c r="S78" s="14"/>
      <c r="T78" s="10"/>
      <c r="U78" s="144" t="str">
        <f t="shared" si="22"/>
        <v>ME</v>
      </c>
      <c r="V78" s="15">
        <f t="shared" si="23"/>
        <v>0.79415138889453374</v>
      </c>
      <c r="W78" s="16">
        <f t="shared" si="24"/>
        <v>699.27999999999656</v>
      </c>
      <c r="X78" s="16">
        <f t="shared" si="17"/>
        <v>0.82</v>
      </c>
      <c r="Y78" s="17">
        <f t="shared" si="18"/>
        <v>6.25</v>
      </c>
      <c r="Z78" s="17">
        <f t="shared" si="19"/>
        <v>704.70999999999651</v>
      </c>
      <c r="AA78" s="205" t="str">
        <f>IF(COUNTIF(K$6:K78,K78)=1,MAX(AA$6:AA77)+1,"")</f>
        <v/>
      </c>
      <c r="AB78" s="144" t="str">
        <f t="shared" si="25"/>
        <v>Т5 С8</v>
      </c>
      <c r="AC78" s="24"/>
      <c r="AD78" s="24"/>
      <c r="AE78" s="24"/>
      <c r="AF78" s="24"/>
      <c r="AG78" s="24"/>
      <c r="AH78" s="24"/>
      <c r="AI78" s="24"/>
    </row>
    <row r="79" spans="2:35" ht="13.15" customHeight="1">
      <c r="B79" s="31">
        <f>IF($B78="№",1,MAX($B$7:$B78)+1)</f>
        <v>73</v>
      </c>
      <c r="C79" s="147">
        <f t="shared" si="20"/>
        <v>43931</v>
      </c>
      <c r="D79" s="9">
        <v>43931.798756701406</v>
      </c>
      <c r="E79" s="9">
        <v>43931.798987291695</v>
      </c>
      <c r="F79" s="10" t="s">
        <v>86</v>
      </c>
      <c r="G79" s="10" t="s">
        <v>88</v>
      </c>
      <c r="H79" s="11">
        <v>1</v>
      </c>
      <c r="I79" s="12">
        <v>2781.75</v>
      </c>
      <c r="J79" s="12">
        <v>2780.5</v>
      </c>
      <c r="K79" s="10" t="s">
        <v>95</v>
      </c>
      <c r="L79" s="33">
        <f t="shared" si="13"/>
        <v>-1.25</v>
      </c>
      <c r="M79" s="34">
        <f t="shared" si="21"/>
        <v>-5</v>
      </c>
      <c r="N79" s="17">
        <f t="shared" si="14"/>
        <v>-7.07</v>
      </c>
      <c r="O79" s="35">
        <f t="shared" si="15"/>
        <v>-1.0032495636503009E-2</v>
      </c>
      <c r="P79" s="32">
        <f t="shared" si="16"/>
        <v>2.3059028899297118E-4</v>
      </c>
      <c r="Q79" s="10"/>
      <c r="R79" s="13"/>
      <c r="S79" s="14"/>
      <c r="T79" s="10"/>
      <c r="U79" s="144" t="str">
        <f t="shared" si="22"/>
        <v>ME</v>
      </c>
      <c r="V79" s="15">
        <f t="shared" si="23"/>
        <v>0.79875670140609145</v>
      </c>
      <c r="W79" s="16">
        <f t="shared" si="24"/>
        <v>704.70999999999651</v>
      </c>
      <c r="X79" s="16">
        <f t="shared" si="17"/>
        <v>0.82</v>
      </c>
      <c r="Y79" s="17">
        <f t="shared" si="18"/>
        <v>-6.25</v>
      </c>
      <c r="Z79" s="17">
        <f t="shared" si="19"/>
        <v>697.63999999999646</v>
      </c>
      <c r="AA79" s="205" t="str">
        <f>IF(COUNTIF(K$6:K79,K79)=1,MAX(AA$6:AA78)+1,"")</f>
        <v/>
      </c>
      <c r="AB79" s="144" t="str">
        <f t="shared" si="25"/>
        <v>Т5 С8</v>
      </c>
      <c r="AC79" s="24"/>
      <c r="AD79" s="24"/>
      <c r="AE79" s="24"/>
      <c r="AF79" s="24"/>
      <c r="AG79" s="24"/>
      <c r="AH79" s="24"/>
      <c r="AI79" s="24"/>
    </row>
    <row r="80" spans="2:35" ht="13.15" customHeight="1">
      <c r="B80" s="31">
        <f>IF($B79="№",1,MAX($B$7:$B79)+1)</f>
        <v>74</v>
      </c>
      <c r="C80" s="147">
        <f t="shared" si="20"/>
        <v>43931</v>
      </c>
      <c r="D80" s="9">
        <v>43931.799592615702</v>
      </c>
      <c r="E80" s="9">
        <v>43931.79986811339</v>
      </c>
      <c r="F80" s="10" t="s">
        <v>86</v>
      </c>
      <c r="G80" s="10" t="s">
        <v>87</v>
      </c>
      <c r="H80" s="11">
        <v>1</v>
      </c>
      <c r="I80" s="12">
        <v>2780.75</v>
      </c>
      <c r="J80" s="12">
        <v>2779.5</v>
      </c>
      <c r="K80" s="10" t="s">
        <v>95</v>
      </c>
      <c r="L80" s="33">
        <f t="shared" si="13"/>
        <v>1.25</v>
      </c>
      <c r="M80" s="34">
        <f t="shared" si="21"/>
        <v>5</v>
      </c>
      <c r="N80" s="17">
        <f t="shared" si="14"/>
        <v>5.43</v>
      </c>
      <c r="O80" s="35">
        <f t="shared" si="15"/>
        <v>7.7833839802763996E-3</v>
      </c>
      <c r="P80" s="32">
        <f t="shared" si="16"/>
        <v>2.7549768856260926E-4</v>
      </c>
      <c r="Q80" s="10"/>
      <c r="R80" s="13"/>
      <c r="S80" s="14"/>
      <c r="T80" s="10"/>
      <c r="U80" s="144" t="str">
        <f t="shared" si="22"/>
        <v>ME</v>
      </c>
      <c r="V80" s="15">
        <f t="shared" si="23"/>
        <v>0.79959261570184026</v>
      </c>
      <c r="W80" s="16">
        <f t="shared" si="24"/>
        <v>697.63999999999646</v>
      </c>
      <c r="X80" s="16">
        <f t="shared" si="17"/>
        <v>0.82</v>
      </c>
      <c r="Y80" s="17">
        <f t="shared" si="18"/>
        <v>6.25</v>
      </c>
      <c r="Z80" s="17">
        <f t="shared" si="19"/>
        <v>703.06999999999641</v>
      </c>
      <c r="AA80" s="205" t="str">
        <f>IF(COUNTIF(K$6:K80,K80)=1,MAX(AA$6:AA79)+1,"")</f>
        <v/>
      </c>
      <c r="AB80" s="144" t="str">
        <f t="shared" si="25"/>
        <v>Т5 С8</v>
      </c>
      <c r="AC80" s="24"/>
      <c r="AD80" s="24"/>
      <c r="AE80" s="24"/>
      <c r="AF80" s="24"/>
      <c r="AG80" s="24"/>
      <c r="AH80" s="24"/>
      <c r="AI80" s="24"/>
    </row>
    <row r="81" spans="2:35" ht="13.15" customHeight="1">
      <c r="B81" s="31">
        <f>IF($B80="№",1,MAX($B$7:$B80)+1)</f>
        <v>75</v>
      </c>
      <c r="C81" s="147">
        <f t="shared" si="20"/>
        <v>43931</v>
      </c>
      <c r="D81" s="9">
        <v>43931.813336562511</v>
      </c>
      <c r="E81" s="9">
        <v>43931.8142222569</v>
      </c>
      <c r="F81" s="10" t="s">
        <v>86</v>
      </c>
      <c r="G81" s="10" t="s">
        <v>87</v>
      </c>
      <c r="H81" s="11">
        <v>1</v>
      </c>
      <c r="I81" s="12">
        <v>2762.25</v>
      </c>
      <c r="J81" s="12">
        <v>2761.25</v>
      </c>
      <c r="K81" s="10" t="s">
        <v>95</v>
      </c>
      <c r="L81" s="33">
        <f t="shared" si="13"/>
        <v>1</v>
      </c>
      <c r="M81" s="34">
        <f t="shared" si="21"/>
        <v>4</v>
      </c>
      <c r="N81" s="17">
        <f t="shared" si="14"/>
        <v>4.18</v>
      </c>
      <c r="O81" s="35">
        <f t="shared" si="15"/>
        <v>5.9453539476866041E-3</v>
      </c>
      <c r="P81" s="32">
        <f t="shared" si="16"/>
        <v>8.8569438958074898E-4</v>
      </c>
      <c r="Q81" s="10"/>
      <c r="R81" s="13"/>
      <c r="S81" s="14"/>
      <c r="T81" s="10"/>
      <c r="U81" s="144" t="str">
        <f t="shared" si="22"/>
        <v>ME</v>
      </c>
      <c r="V81" s="15">
        <f t="shared" si="23"/>
        <v>0.81333656251081266</v>
      </c>
      <c r="W81" s="16">
        <f t="shared" si="24"/>
        <v>703.06999999999641</v>
      </c>
      <c r="X81" s="16">
        <f t="shared" si="17"/>
        <v>0.82</v>
      </c>
      <c r="Y81" s="17">
        <f t="shared" si="18"/>
        <v>5</v>
      </c>
      <c r="Z81" s="17">
        <f t="shared" si="19"/>
        <v>707.24999999999636</v>
      </c>
      <c r="AA81" s="205" t="str">
        <f>IF(COUNTIF(K$6:K81,K81)=1,MAX(AA$6:AA80)+1,"")</f>
        <v/>
      </c>
      <c r="AB81" s="144" t="str">
        <f t="shared" si="25"/>
        <v>Т5 С8</v>
      </c>
      <c r="AC81" s="24"/>
      <c r="AD81" s="24"/>
      <c r="AE81" s="24"/>
      <c r="AF81" s="24"/>
      <c r="AG81" s="24"/>
      <c r="AH81" s="24"/>
      <c r="AI81" s="24"/>
    </row>
    <row r="82" spans="2:35" ht="13.15" customHeight="1">
      <c r="B82" s="31">
        <f>IF($B81="№",1,MAX($B$7:$B81)+1)</f>
        <v>76</v>
      </c>
      <c r="C82" s="147">
        <f t="shared" si="20"/>
        <v>43931</v>
      </c>
      <c r="D82" s="9">
        <v>43931.8146171181</v>
      </c>
      <c r="E82" s="9">
        <v>43931.814794456004</v>
      </c>
      <c r="F82" s="10" t="s">
        <v>86</v>
      </c>
      <c r="G82" s="10" t="s">
        <v>87</v>
      </c>
      <c r="H82" s="11">
        <v>1</v>
      </c>
      <c r="I82" s="12">
        <v>2760.5</v>
      </c>
      <c r="J82" s="12">
        <v>2759.25</v>
      </c>
      <c r="K82" s="10" t="s">
        <v>95</v>
      </c>
      <c r="L82" s="33">
        <f t="shared" si="13"/>
        <v>1.25</v>
      </c>
      <c r="M82" s="34">
        <f t="shared" si="21"/>
        <v>5</v>
      </c>
      <c r="N82" s="17">
        <f t="shared" si="14"/>
        <v>5.43</v>
      </c>
      <c r="O82" s="35">
        <f t="shared" si="15"/>
        <v>7.6776246023330186E-3</v>
      </c>
      <c r="P82" s="32">
        <f t="shared" si="16"/>
        <v>1.7733790446072817E-4</v>
      </c>
      <c r="Q82" s="10"/>
      <c r="R82" s="13"/>
      <c r="S82" s="14"/>
      <c r="T82" s="10"/>
      <c r="U82" s="144" t="str">
        <f t="shared" si="22"/>
        <v>ME</v>
      </c>
      <c r="V82" s="15">
        <f t="shared" si="23"/>
        <v>0.81461711809970438</v>
      </c>
      <c r="W82" s="16">
        <f t="shared" si="24"/>
        <v>707.24999999999636</v>
      </c>
      <c r="X82" s="16">
        <f t="shared" si="17"/>
        <v>0.82</v>
      </c>
      <c r="Y82" s="17">
        <f t="shared" si="18"/>
        <v>6.25</v>
      </c>
      <c r="Z82" s="17">
        <f t="shared" si="19"/>
        <v>712.67999999999631</v>
      </c>
      <c r="AA82" s="205" t="str">
        <f>IF(COUNTIF(K$6:K82,K82)=1,MAX(AA$6:AA81)+1,"")</f>
        <v/>
      </c>
      <c r="AB82" s="144" t="str">
        <f t="shared" si="25"/>
        <v>Т5 С8</v>
      </c>
      <c r="AC82" s="24"/>
      <c r="AD82" s="24"/>
      <c r="AE82" s="24"/>
      <c r="AF82" s="24"/>
      <c r="AG82" s="24"/>
      <c r="AH82" s="24"/>
      <c r="AI82" s="24"/>
    </row>
    <row r="83" spans="2:35" ht="13.15" customHeight="1">
      <c r="B83" s="31">
        <f>IF($B82="№",1,MAX($B$7:$B82)+1)</f>
        <v>77</v>
      </c>
      <c r="C83" s="147">
        <f t="shared" si="20"/>
        <v>43931</v>
      </c>
      <c r="D83" s="9">
        <v>43931.816737569403</v>
      </c>
      <c r="E83" s="9">
        <v>43931.816791030098</v>
      </c>
      <c r="F83" s="10" t="s">
        <v>86</v>
      </c>
      <c r="G83" s="10" t="s">
        <v>87</v>
      </c>
      <c r="H83" s="11">
        <v>1</v>
      </c>
      <c r="I83" s="12">
        <v>2760</v>
      </c>
      <c r="J83" s="12">
        <v>2758.75</v>
      </c>
      <c r="K83" s="10" t="s">
        <v>95</v>
      </c>
      <c r="L83" s="33">
        <f t="shared" si="13"/>
        <v>1.25</v>
      </c>
      <c r="M83" s="34">
        <f t="shared" si="21"/>
        <v>5</v>
      </c>
      <c r="N83" s="17">
        <f t="shared" si="14"/>
        <v>5.43</v>
      </c>
      <c r="O83" s="35">
        <f t="shared" si="15"/>
        <v>7.6191277992928496E-3</v>
      </c>
      <c r="P83" s="32">
        <f t="shared" si="16"/>
        <v>5.3460695198737085E-5</v>
      </c>
      <c r="Q83" s="10"/>
      <c r="R83" s="13"/>
      <c r="S83" s="14"/>
      <c r="T83" s="10"/>
      <c r="U83" s="144" t="str">
        <f t="shared" si="22"/>
        <v>ME</v>
      </c>
      <c r="V83" s="15">
        <f t="shared" si="23"/>
        <v>0.81673756940290332</v>
      </c>
      <c r="W83" s="16">
        <f t="shared" si="24"/>
        <v>712.67999999999631</v>
      </c>
      <c r="X83" s="16">
        <f t="shared" si="17"/>
        <v>0.82</v>
      </c>
      <c r="Y83" s="17">
        <f t="shared" si="18"/>
        <v>6.25</v>
      </c>
      <c r="Z83" s="17">
        <f t="shared" si="19"/>
        <v>718.10999999999626</v>
      </c>
      <c r="AA83" s="205" t="str">
        <f>IF(COUNTIF(K$6:K83,K83)=1,MAX(AA$6:AA82)+1,"")</f>
        <v/>
      </c>
      <c r="AB83" s="144" t="str">
        <f t="shared" si="25"/>
        <v>Т5 С8</v>
      </c>
      <c r="AC83" s="24"/>
      <c r="AD83" s="24"/>
      <c r="AE83" s="24"/>
      <c r="AF83" s="24"/>
      <c r="AG83" s="24"/>
      <c r="AH83" s="24"/>
      <c r="AI83" s="24"/>
    </row>
    <row r="84" spans="2:35" ht="13.15" customHeight="1">
      <c r="B84" s="31">
        <f>IF($B83="№",1,MAX($B$7:$B83)+1)</f>
        <v>78</v>
      </c>
      <c r="C84" s="147">
        <f t="shared" si="20"/>
        <v>43934</v>
      </c>
      <c r="D84" s="9">
        <v>43934.817784571802</v>
      </c>
      <c r="E84" s="9">
        <v>43934.817823830992</v>
      </c>
      <c r="F84" s="10" t="s">
        <v>86</v>
      </c>
      <c r="G84" s="10" t="s">
        <v>87</v>
      </c>
      <c r="H84" s="11">
        <v>1</v>
      </c>
      <c r="I84" s="12">
        <v>2759</v>
      </c>
      <c r="J84" s="12">
        <v>2757.75</v>
      </c>
      <c r="K84" s="10" t="s">
        <v>95</v>
      </c>
      <c r="L84" s="33">
        <f t="shared" si="13"/>
        <v>1.25</v>
      </c>
      <c r="M84" s="34">
        <f t="shared" si="21"/>
        <v>5</v>
      </c>
      <c r="N84" s="17">
        <f t="shared" si="14"/>
        <v>5.43</v>
      </c>
      <c r="O84" s="35">
        <f t="shared" si="15"/>
        <v>7.5615156452354488E-3</v>
      </c>
      <c r="P84" s="32">
        <f t="shared" si="16"/>
        <v>3.9259190089069307E-5</v>
      </c>
      <c r="Q84" s="10"/>
      <c r="R84" s="13"/>
      <c r="S84" s="14"/>
      <c r="T84" s="10"/>
      <c r="U84" s="144" t="str">
        <f t="shared" si="22"/>
        <v>ME</v>
      </c>
      <c r="V84" s="15">
        <f t="shared" si="23"/>
        <v>0.81778457180189434</v>
      </c>
      <c r="W84" s="16">
        <f t="shared" si="24"/>
        <v>718.10999999999626</v>
      </c>
      <c r="X84" s="16">
        <f t="shared" si="17"/>
        <v>0.82</v>
      </c>
      <c r="Y84" s="17">
        <f t="shared" si="18"/>
        <v>6.25</v>
      </c>
      <c r="Z84" s="17">
        <f t="shared" si="19"/>
        <v>723.53999999999621</v>
      </c>
      <c r="AA84" s="205" t="str">
        <f>IF(COUNTIF(K$6:K84,K84)=1,MAX(AA$6:AA83)+1,"")</f>
        <v/>
      </c>
      <c r="AB84" s="144" t="str">
        <f t="shared" si="25"/>
        <v>Т5 С8</v>
      </c>
      <c r="AC84" s="24"/>
      <c r="AD84" s="24"/>
      <c r="AE84" s="24"/>
      <c r="AF84" s="24"/>
      <c r="AG84" s="24"/>
      <c r="AH84" s="24"/>
      <c r="AI84" s="24"/>
    </row>
    <row r="85" spans="2:35" ht="13.15" customHeight="1">
      <c r="B85" s="31">
        <f>IF($B84="№",1,MAX($B$7:$B84)+1)</f>
        <v>79</v>
      </c>
      <c r="C85" s="147">
        <f t="shared" si="20"/>
        <v>43934</v>
      </c>
      <c r="D85" s="9">
        <v>43934.818403703699</v>
      </c>
      <c r="E85" s="9">
        <v>43934.818514398095</v>
      </c>
      <c r="F85" s="10" t="s">
        <v>86</v>
      </c>
      <c r="G85" s="10" t="s">
        <v>87</v>
      </c>
      <c r="H85" s="11">
        <v>1</v>
      </c>
      <c r="I85" s="12">
        <v>2759</v>
      </c>
      <c r="J85" s="12">
        <v>2757.75</v>
      </c>
      <c r="K85" s="10" t="s">
        <v>95</v>
      </c>
      <c r="L85" s="33">
        <f t="shared" si="13"/>
        <v>1.25</v>
      </c>
      <c r="M85" s="34">
        <f t="shared" si="21"/>
        <v>5</v>
      </c>
      <c r="N85" s="17">
        <f t="shared" si="14"/>
        <v>5.43</v>
      </c>
      <c r="O85" s="35">
        <f t="shared" si="15"/>
        <v>7.5047682229040938E-3</v>
      </c>
      <c r="P85" s="32">
        <f t="shared" si="16"/>
        <v>1.106943964259699E-4</v>
      </c>
      <c r="Q85" s="10"/>
      <c r="R85" s="13"/>
      <c r="S85" s="14"/>
      <c r="T85" s="10"/>
      <c r="U85" s="144" t="str">
        <f t="shared" si="22"/>
        <v>ME</v>
      </c>
      <c r="V85" s="15">
        <f t="shared" si="23"/>
        <v>0.81840370369900484</v>
      </c>
      <c r="W85" s="16">
        <f t="shared" si="24"/>
        <v>723.53999999999621</v>
      </c>
      <c r="X85" s="16">
        <f t="shared" si="17"/>
        <v>0.82</v>
      </c>
      <c r="Y85" s="17">
        <f t="shared" si="18"/>
        <v>6.25</v>
      </c>
      <c r="Z85" s="17">
        <f t="shared" si="19"/>
        <v>728.96999999999616</v>
      </c>
      <c r="AA85" s="205" t="str">
        <f>IF(COUNTIF(K$6:K85,K85)=1,MAX(AA$6:AA84)+1,"")</f>
        <v/>
      </c>
      <c r="AB85" s="144" t="str">
        <f t="shared" si="25"/>
        <v>Т5 С8</v>
      </c>
      <c r="AC85" s="24"/>
      <c r="AD85" s="24"/>
      <c r="AE85" s="24"/>
      <c r="AF85" s="24"/>
      <c r="AG85" s="24"/>
      <c r="AH85" s="24"/>
      <c r="AI85" s="24"/>
    </row>
    <row r="86" spans="2:35" ht="13.15" customHeight="1">
      <c r="B86" s="31">
        <f>IF($B85="№",1,MAX($B$7:$B85)+1)</f>
        <v>80</v>
      </c>
      <c r="C86" s="147">
        <f t="shared" si="20"/>
        <v>43934</v>
      </c>
      <c r="D86" s="9">
        <v>43934.819487974499</v>
      </c>
      <c r="E86" s="9">
        <v>43934.819673611099</v>
      </c>
      <c r="F86" s="10" t="s">
        <v>86</v>
      </c>
      <c r="G86" s="10" t="s">
        <v>87</v>
      </c>
      <c r="H86" s="11">
        <v>1</v>
      </c>
      <c r="I86" s="12">
        <v>2760.75</v>
      </c>
      <c r="J86" s="12">
        <v>2762.75</v>
      </c>
      <c r="K86" s="10" t="s">
        <v>95</v>
      </c>
      <c r="L86" s="33">
        <f t="shared" si="13"/>
        <v>-2</v>
      </c>
      <c r="M86" s="34">
        <f t="shared" si="21"/>
        <v>-8</v>
      </c>
      <c r="N86" s="17">
        <f t="shared" si="14"/>
        <v>-10.82</v>
      </c>
      <c r="O86" s="35">
        <f t="shared" si="15"/>
        <v>-1.4842860474368022E-2</v>
      </c>
      <c r="P86" s="32">
        <f t="shared" si="16"/>
        <v>1.8563659978099167E-4</v>
      </c>
      <c r="Q86" s="10"/>
      <c r="R86" s="13"/>
      <c r="S86" s="14"/>
      <c r="T86" s="10"/>
      <c r="U86" s="144" t="str">
        <f t="shared" si="22"/>
        <v>ME</v>
      </c>
      <c r="V86" s="15">
        <f t="shared" si="23"/>
        <v>0.8194879744987702</v>
      </c>
      <c r="W86" s="16">
        <f t="shared" si="24"/>
        <v>728.96999999999616</v>
      </c>
      <c r="X86" s="16">
        <f t="shared" si="17"/>
        <v>0.82</v>
      </c>
      <c r="Y86" s="17">
        <f t="shared" si="18"/>
        <v>-10</v>
      </c>
      <c r="Z86" s="17">
        <f t="shared" si="19"/>
        <v>718.14999999999611</v>
      </c>
      <c r="AA86" s="205" t="str">
        <f>IF(COUNTIF(K$6:K86,K86)=1,MAX(AA$6:AA85)+1,"")</f>
        <v/>
      </c>
      <c r="AB86" s="144" t="str">
        <f t="shared" si="25"/>
        <v>Т5 С8</v>
      </c>
      <c r="AC86" s="24"/>
      <c r="AD86" s="24"/>
      <c r="AE86" s="24"/>
      <c r="AF86" s="24"/>
      <c r="AG86" s="24"/>
      <c r="AH86" s="24"/>
      <c r="AI86" s="24"/>
    </row>
    <row r="87" spans="2:35" ht="13.15" customHeight="1">
      <c r="B87" s="31">
        <f>IF($B86="№",1,MAX($B$7:$B86)+1)</f>
        <v>81</v>
      </c>
      <c r="C87" s="147">
        <f t="shared" si="20"/>
        <v>43934</v>
      </c>
      <c r="D87" s="9">
        <v>43934.820031921292</v>
      </c>
      <c r="E87" s="9">
        <v>43934.82020184031</v>
      </c>
      <c r="F87" s="10" t="s">
        <v>86</v>
      </c>
      <c r="G87" s="10" t="s">
        <v>87</v>
      </c>
      <c r="H87" s="11">
        <v>1</v>
      </c>
      <c r="I87" s="12">
        <v>2761.75</v>
      </c>
      <c r="J87" s="12">
        <v>2759.5</v>
      </c>
      <c r="K87" s="10" t="s">
        <v>95</v>
      </c>
      <c r="L87" s="33">
        <f t="shared" si="13"/>
        <v>2.25</v>
      </c>
      <c r="M87" s="34">
        <f t="shared" si="21"/>
        <v>9</v>
      </c>
      <c r="N87" s="17">
        <f t="shared" si="14"/>
        <v>10.43</v>
      </c>
      <c r="O87" s="35">
        <f t="shared" si="15"/>
        <v>1.4523428253150535E-2</v>
      </c>
      <c r="P87" s="32">
        <f t="shared" si="16"/>
        <v>1.6991901793517172E-4</v>
      </c>
      <c r="Q87" s="10"/>
      <c r="R87" s="13"/>
      <c r="S87" s="14"/>
      <c r="T87" s="10"/>
      <c r="U87" s="144" t="str">
        <f t="shared" si="22"/>
        <v>ME</v>
      </c>
      <c r="V87" s="15">
        <f t="shared" si="23"/>
        <v>0.82003192129195668</v>
      </c>
      <c r="W87" s="16">
        <f t="shared" si="24"/>
        <v>718.14999999999611</v>
      </c>
      <c r="X87" s="16">
        <f t="shared" si="17"/>
        <v>0.82</v>
      </c>
      <c r="Y87" s="17">
        <f t="shared" si="18"/>
        <v>11.25</v>
      </c>
      <c r="Z87" s="17">
        <f t="shared" si="19"/>
        <v>728.57999999999606</v>
      </c>
      <c r="AA87" s="205" t="str">
        <f>IF(COUNTIF(K$6:K87,K87)=1,MAX(AA$6:AA86)+1,"")</f>
        <v/>
      </c>
      <c r="AB87" s="144" t="str">
        <f t="shared" si="25"/>
        <v>Т5 С8</v>
      </c>
      <c r="AC87" s="24"/>
      <c r="AD87" s="24"/>
      <c r="AE87" s="24"/>
      <c r="AF87" s="24"/>
      <c r="AG87" s="24"/>
      <c r="AH87" s="24"/>
      <c r="AI87" s="24"/>
    </row>
    <row r="88" spans="2:35" ht="13.15" customHeight="1">
      <c r="B88" s="31">
        <f>IF($B87="№",1,MAX($B$7:$B87)+1)</f>
        <v>82</v>
      </c>
      <c r="C88" s="147">
        <f t="shared" si="20"/>
        <v>43934</v>
      </c>
      <c r="D88" s="9">
        <v>43934.821026249992</v>
      </c>
      <c r="E88" s="9">
        <v>43934.830036550906</v>
      </c>
      <c r="F88" s="10" t="s">
        <v>86</v>
      </c>
      <c r="G88" s="10" t="s">
        <v>87</v>
      </c>
      <c r="H88" s="11">
        <v>1</v>
      </c>
      <c r="I88" s="12">
        <v>2761.75</v>
      </c>
      <c r="J88" s="12">
        <v>2763.75</v>
      </c>
      <c r="K88" s="10" t="s">
        <v>95</v>
      </c>
      <c r="L88" s="33">
        <f t="shared" si="13"/>
        <v>-2</v>
      </c>
      <c r="M88" s="34">
        <f t="shared" si="21"/>
        <v>-8</v>
      </c>
      <c r="N88" s="17">
        <f t="shared" si="14"/>
        <v>-10.82</v>
      </c>
      <c r="O88" s="35">
        <f t="shared" si="15"/>
        <v>-1.4850805676796039E-2</v>
      </c>
      <c r="P88" s="32">
        <f t="shared" si="16"/>
        <v>9.0103009133599699E-3</v>
      </c>
      <c r="Q88" s="10"/>
      <c r="R88" s="13"/>
      <c r="S88" s="14"/>
      <c r="T88" s="10"/>
      <c r="U88" s="144" t="str">
        <f t="shared" si="22"/>
        <v>ME</v>
      </c>
      <c r="V88" s="15">
        <f t="shared" si="23"/>
        <v>0.82102624999242835</v>
      </c>
      <c r="W88" s="16">
        <f t="shared" si="24"/>
        <v>728.57999999999606</v>
      </c>
      <c r="X88" s="16">
        <f t="shared" si="17"/>
        <v>0.82</v>
      </c>
      <c r="Y88" s="17">
        <f t="shared" si="18"/>
        <v>-10</v>
      </c>
      <c r="Z88" s="17">
        <f t="shared" si="19"/>
        <v>717.75999999999601</v>
      </c>
      <c r="AA88" s="205" t="str">
        <f>IF(COUNTIF(K$6:K88,K88)=1,MAX(AA$6:AA87)+1,"")</f>
        <v/>
      </c>
      <c r="AB88" s="144" t="str">
        <f t="shared" si="25"/>
        <v>Т5 С8</v>
      </c>
      <c r="AC88" s="24"/>
      <c r="AD88" s="24"/>
      <c r="AE88" s="24"/>
      <c r="AF88" s="24"/>
      <c r="AG88" s="24"/>
      <c r="AH88" s="24"/>
      <c r="AI88" s="24"/>
    </row>
    <row r="89" spans="2:35" ht="13.15" customHeight="1">
      <c r="B89" s="31">
        <f>IF($B88="№",1,MAX($B$7:$B88)+1)</f>
        <v>83</v>
      </c>
      <c r="C89" s="147">
        <f t="shared" si="20"/>
        <v>43935</v>
      </c>
      <c r="D89" s="9">
        <v>43935.822028842609</v>
      </c>
      <c r="E89" s="9">
        <v>43935.83003752309</v>
      </c>
      <c r="F89" s="10" t="s">
        <v>86</v>
      </c>
      <c r="G89" s="10" t="s">
        <v>87</v>
      </c>
      <c r="H89" s="11">
        <v>1</v>
      </c>
      <c r="I89" s="12">
        <v>2765.25</v>
      </c>
      <c r="J89" s="12">
        <v>2763.75</v>
      </c>
      <c r="K89" s="10" t="s">
        <v>95</v>
      </c>
      <c r="L89" s="33">
        <f t="shared" si="13"/>
        <v>1.5</v>
      </c>
      <c r="M89" s="34">
        <f t="shared" si="21"/>
        <v>6</v>
      </c>
      <c r="N89" s="17">
        <f t="shared" si="14"/>
        <v>6.68</v>
      </c>
      <c r="O89" s="35">
        <f t="shared" si="15"/>
        <v>9.3067320552831546E-3</v>
      </c>
      <c r="P89" s="32">
        <f t="shared" si="16"/>
        <v>8.0086804809980094E-3</v>
      </c>
      <c r="Q89" s="10"/>
      <c r="R89" s="13"/>
      <c r="S89" s="14"/>
      <c r="T89" s="10"/>
      <c r="U89" s="144" t="str">
        <f t="shared" si="22"/>
        <v>ME</v>
      </c>
      <c r="V89" s="15">
        <f t="shared" si="23"/>
        <v>0.82202884260914288</v>
      </c>
      <c r="W89" s="16">
        <f t="shared" si="24"/>
        <v>717.75999999999601</v>
      </c>
      <c r="X89" s="16">
        <f t="shared" si="17"/>
        <v>0.82</v>
      </c>
      <c r="Y89" s="17">
        <f t="shared" si="18"/>
        <v>7.5</v>
      </c>
      <c r="Z89" s="17">
        <f t="shared" si="19"/>
        <v>724.43999999999596</v>
      </c>
      <c r="AA89" s="205" t="str">
        <f>IF(COUNTIF(K$6:K89,K89)=1,MAX(AA$6:AA88)+1,"")</f>
        <v/>
      </c>
      <c r="AB89" s="144" t="str">
        <f t="shared" si="25"/>
        <v>Т5 С8</v>
      </c>
      <c r="AC89" s="24"/>
      <c r="AD89" s="24"/>
      <c r="AE89" s="24"/>
      <c r="AF89" s="24"/>
      <c r="AG89" s="24"/>
      <c r="AH89" s="24"/>
      <c r="AI89" s="24"/>
    </row>
    <row r="90" spans="2:35" ht="13.15" customHeight="1">
      <c r="B90" s="31">
        <f>IF($B89="№",1,MAX($B$7:$B89)+1)</f>
        <v>84</v>
      </c>
      <c r="C90" s="147">
        <f t="shared" si="20"/>
        <v>43935</v>
      </c>
      <c r="D90" s="9">
        <v>43935.82225924771</v>
      </c>
      <c r="E90" s="9">
        <v>43935.830038321801</v>
      </c>
      <c r="F90" s="10" t="s">
        <v>86</v>
      </c>
      <c r="G90" s="10" t="s">
        <v>87</v>
      </c>
      <c r="H90" s="11">
        <v>1</v>
      </c>
      <c r="I90" s="12">
        <v>2765.75</v>
      </c>
      <c r="J90" s="12">
        <v>2763.75</v>
      </c>
      <c r="K90" s="10" t="s">
        <v>95</v>
      </c>
      <c r="L90" s="33">
        <f t="shared" si="13"/>
        <v>2</v>
      </c>
      <c r="M90" s="34">
        <f t="shared" si="21"/>
        <v>8</v>
      </c>
      <c r="N90" s="17">
        <f t="shared" si="14"/>
        <v>9.18</v>
      </c>
      <c r="O90" s="35">
        <f t="shared" si="15"/>
        <v>1.2671856882557632E-2</v>
      </c>
      <c r="P90" s="32">
        <f t="shared" si="16"/>
        <v>7.7790740906493738E-3</v>
      </c>
      <c r="Q90" s="10"/>
      <c r="R90" s="13"/>
      <c r="S90" s="14"/>
      <c r="T90" s="10"/>
      <c r="U90" s="144" t="str">
        <f t="shared" si="22"/>
        <v>ME</v>
      </c>
      <c r="V90" s="15">
        <f t="shared" si="23"/>
        <v>0.82225924771046266</v>
      </c>
      <c r="W90" s="16">
        <f t="shared" si="24"/>
        <v>724.43999999999596</v>
      </c>
      <c r="X90" s="16">
        <f t="shared" si="17"/>
        <v>0.82</v>
      </c>
      <c r="Y90" s="17">
        <f t="shared" si="18"/>
        <v>10</v>
      </c>
      <c r="Z90" s="17">
        <f t="shared" si="19"/>
        <v>733.61999999999591</v>
      </c>
      <c r="AA90" s="205" t="str">
        <f>IF(COUNTIF(K$6:K90,K90)=1,MAX(AA$6:AA89)+1,"")</f>
        <v/>
      </c>
      <c r="AB90" s="144" t="str">
        <f t="shared" si="25"/>
        <v>Т5 С8</v>
      </c>
      <c r="AC90" s="24"/>
      <c r="AD90" s="24"/>
      <c r="AE90" s="24"/>
      <c r="AF90" s="24"/>
      <c r="AG90" s="24"/>
      <c r="AH90" s="24"/>
      <c r="AI90" s="24"/>
    </row>
    <row r="91" spans="2:35" ht="13.15" customHeight="1">
      <c r="B91" s="31">
        <f>IF($B90="№",1,MAX($B$7:$B90)+1)</f>
        <v>85</v>
      </c>
      <c r="C91" s="147">
        <f t="shared" si="20"/>
        <v>43935</v>
      </c>
      <c r="D91" s="9">
        <v>43935.822439606505</v>
      </c>
      <c r="E91" s="9">
        <v>43935.8300391667</v>
      </c>
      <c r="F91" s="10" t="s">
        <v>86</v>
      </c>
      <c r="G91" s="10" t="s">
        <v>87</v>
      </c>
      <c r="H91" s="11">
        <v>1</v>
      </c>
      <c r="I91" s="12">
        <v>2765.75</v>
      </c>
      <c r="J91" s="12">
        <v>2763.75</v>
      </c>
      <c r="K91" s="10" t="s">
        <v>95</v>
      </c>
      <c r="L91" s="33">
        <f t="shared" si="13"/>
        <v>2</v>
      </c>
      <c r="M91" s="34">
        <f t="shared" si="21"/>
        <v>8</v>
      </c>
      <c r="N91" s="17">
        <f t="shared" si="14"/>
        <v>9.18</v>
      </c>
      <c r="O91" s="35">
        <f t="shared" si="15"/>
        <v>1.2513290259262358E-2</v>
      </c>
      <c r="P91" s="32">
        <f t="shared" si="16"/>
        <v>7.5995601946488023E-3</v>
      </c>
      <c r="Q91" s="10"/>
      <c r="R91" s="13"/>
      <c r="S91" s="14"/>
      <c r="T91" s="10"/>
      <c r="U91" s="144" t="str">
        <f t="shared" si="22"/>
        <v>ME</v>
      </c>
      <c r="V91" s="15">
        <f t="shared" si="23"/>
        <v>0.82243960650521331</v>
      </c>
      <c r="W91" s="16">
        <f t="shared" si="24"/>
        <v>733.61999999999591</v>
      </c>
      <c r="X91" s="16">
        <f t="shared" si="17"/>
        <v>0.82</v>
      </c>
      <c r="Y91" s="17">
        <f t="shared" si="18"/>
        <v>10</v>
      </c>
      <c r="Z91" s="17">
        <f t="shared" si="19"/>
        <v>742.79999999999586</v>
      </c>
      <c r="AA91" s="205" t="str">
        <f>IF(COUNTIF(K$6:K91,K91)=1,MAX(AA$6:AA90)+1,"")</f>
        <v/>
      </c>
      <c r="AB91" s="144" t="str">
        <f t="shared" si="25"/>
        <v>Т5 С8</v>
      </c>
      <c r="AC91" s="24"/>
      <c r="AD91" s="24"/>
      <c r="AE91" s="24"/>
      <c r="AF91" s="24"/>
      <c r="AG91" s="24"/>
      <c r="AH91" s="24"/>
      <c r="AI91" s="24"/>
    </row>
    <row r="92" spans="2:35" ht="13.15" customHeight="1">
      <c r="B92" s="31">
        <f>IF($B91="№",1,MAX($B$7:$B91)+1)</f>
        <v>86</v>
      </c>
      <c r="C92" s="147">
        <f t="shared" si="20"/>
        <v>43935</v>
      </c>
      <c r="D92" s="9">
        <v>43935.826253958308</v>
      </c>
      <c r="E92" s="9">
        <v>43935.830039895809</v>
      </c>
      <c r="F92" s="10" t="s">
        <v>86</v>
      </c>
      <c r="G92" s="10" t="s">
        <v>87</v>
      </c>
      <c r="H92" s="11">
        <v>1</v>
      </c>
      <c r="I92" s="12">
        <v>2766.5</v>
      </c>
      <c r="J92" s="12">
        <v>2763.75</v>
      </c>
      <c r="K92" s="10" t="s">
        <v>95</v>
      </c>
      <c r="L92" s="33">
        <f t="shared" si="13"/>
        <v>2.75</v>
      </c>
      <c r="M92" s="34">
        <f t="shared" si="21"/>
        <v>11</v>
      </c>
      <c r="N92" s="17">
        <f t="shared" si="14"/>
        <v>12.93</v>
      </c>
      <c r="O92" s="35">
        <f t="shared" si="15"/>
        <v>1.7407108239095411E-2</v>
      </c>
      <c r="P92" s="32">
        <f t="shared" si="16"/>
        <v>3.7859375006519258E-3</v>
      </c>
      <c r="Q92" s="10"/>
      <c r="R92" s="13"/>
      <c r="S92" s="14"/>
      <c r="T92" s="10"/>
      <c r="U92" s="144" t="str">
        <f t="shared" si="22"/>
        <v>ME</v>
      </c>
      <c r="V92" s="15">
        <f t="shared" si="23"/>
        <v>0.82625395830837078</v>
      </c>
      <c r="W92" s="16">
        <f t="shared" si="24"/>
        <v>742.79999999999586</v>
      </c>
      <c r="X92" s="16">
        <f t="shared" si="17"/>
        <v>0.82</v>
      </c>
      <c r="Y92" s="17">
        <f t="shared" si="18"/>
        <v>13.75</v>
      </c>
      <c r="Z92" s="17">
        <f t="shared" si="19"/>
        <v>755.72999999999581</v>
      </c>
      <c r="AA92" s="205" t="str">
        <f>IF(COUNTIF(K$6:K92,K92)=1,MAX(AA$6:AA91)+1,"")</f>
        <v/>
      </c>
      <c r="AB92" s="144" t="str">
        <f t="shared" si="25"/>
        <v>Т5 С8</v>
      </c>
      <c r="AC92" s="24"/>
      <c r="AD92" s="24"/>
      <c r="AE92" s="24"/>
      <c r="AF92" s="24"/>
      <c r="AG92" s="24"/>
      <c r="AH92" s="24"/>
      <c r="AI92" s="24"/>
    </row>
    <row r="93" spans="2:35" ht="12.75">
      <c r="B93" s="31">
        <f>IF($B92="№",1,MAX($B$7:$B92)+1)</f>
        <v>87</v>
      </c>
      <c r="C93" s="147">
        <f t="shared" si="20"/>
        <v>43936</v>
      </c>
      <c r="D93" s="9">
        <v>43936.8306224884</v>
      </c>
      <c r="E93" s="9">
        <v>43936.831331458292</v>
      </c>
      <c r="F93" s="10" t="s">
        <v>86</v>
      </c>
      <c r="G93" s="10" t="s">
        <v>87</v>
      </c>
      <c r="H93" s="11">
        <v>1</v>
      </c>
      <c r="I93" s="12">
        <v>2763.75</v>
      </c>
      <c r="J93" s="12">
        <v>2769.25</v>
      </c>
      <c r="K93" s="10" t="s">
        <v>95</v>
      </c>
      <c r="L93" s="33">
        <f t="shared" si="13"/>
        <v>-5.5</v>
      </c>
      <c r="M93" s="34">
        <f t="shared" si="21"/>
        <v>-22</v>
      </c>
      <c r="N93" s="17">
        <f t="shared" si="14"/>
        <v>-28.32</v>
      </c>
      <c r="O93" s="35">
        <f t="shared" si="15"/>
        <v>-3.7473700924933719E-2</v>
      </c>
      <c r="P93" s="32">
        <f t="shared" si="16"/>
        <v>7.0896989200264215E-4</v>
      </c>
      <c r="Q93" s="10"/>
      <c r="R93" s="13"/>
      <c r="S93" s="14"/>
      <c r="T93" s="10"/>
      <c r="U93" s="144" t="str">
        <f t="shared" si="22"/>
        <v>ME</v>
      </c>
      <c r="V93" s="15">
        <f t="shared" si="23"/>
        <v>0.83062248839996755</v>
      </c>
      <c r="W93" s="16">
        <f t="shared" si="24"/>
        <v>755.72999999999581</v>
      </c>
      <c r="X93" s="16">
        <f t="shared" si="17"/>
        <v>0.82</v>
      </c>
      <c r="Y93" s="17">
        <f t="shared" si="18"/>
        <v>-27.5</v>
      </c>
      <c r="Z93" s="17">
        <f t="shared" si="19"/>
        <v>727.40999999999576</v>
      </c>
      <c r="AA93" s="205" t="str">
        <f>IF(COUNTIF(K$6:K93,K93)=1,MAX(AA$6:AA92)+1,"")</f>
        <v/>
      </c>
      <c r="AB93" s="144" t="str">
        <f t="shared" si="25"/>
        <v>Т5 С8</v>
      </c>
      <c r="AC93" s="24"/>
      <c r="AD93" s="24"/>
      <c r="AE93" s="24"/>
      <c r="AF93" s="24"/>
      <c r="AG93" s="24"/>
      <c r="AH93" s="24"/>
      <c r="AI93" s="24"/>
    </row>
    <row r="94" spans="2:35" ht="13.15" customHeight="1">
      <c r="B94" s="31">
        <f>IF($B93="№",1,MAX($B$7:$B93)+1)</f>
        <v>88</v>
      </c>
      <c r="C94" s="147">
        <f t="shared" si="20"/>
        <v>43936</v>
      </c>
      <c r="D94" s="9">
        <v>43936.831319895806</v>
      </c>
      <c r="E94" s="9">
        <v>43936.831332129601</v>
      </c>
      <c r="F94" s="10" t="s">
        <v>86</v>
      </c>
      <c r="G94" s="10" t="s">
        <v>87</v>
      </c>
      <c r="H94" s="11">
        <v>1</v>
      </c>
      <c r="I94" s="12">
        <v>2768.25</v>
      </c>
      <c r="J94" s="12">
        <v>2769.25</v>
      </c>
      <c r="K94" s="10" t="s">
        <v>95</v>
      </c>
      <c r="L94" s="33">
        <f t="shared" si="13"/>
        <v>-1</v>
      </c>
      <c r="M94" s="34">
        <f t="shared" si="21"/>
        <v>-4</v>
      </c>
      <c r="N94" s="17">
        <f t="shared" si="14"/>
        <v>-5.82</v>
      </c>
      <c r="O94" s="35">
        <f t="shared" si="15"/>
        <v>-8.0009898131728104E-3</v>
      </c>
      <c r="P94" s="32">
        <f t="shared" si="16"/>
        <v>1.2233795132488012E-5</v>
      </c>
      <c r="Q94" s="10"/>
      <c r="R94" s="13"/>
      <c r="S94" s="14"/>
      <c r="T94" s="10"/>
      <c r="U94" s="144" t="str">
        <f t="shared" si="22"/>
        <v>ME</v>
      </c>
      <c r="V94" s="15">
        <f t="shared" si="23"/>
        <v>0.83131989580579102</v>
      </c>
      <c r="W94" s="16">
        <f t="shared" si="24"/>
        <v>727.40999999999576</v>
      </c>
      <c r="X94" s="16">
        <f t="shared" si="17"/>
        <v>0.82</v>
      </c>
      <c r="Y94" s="17">
        <f t="shared" si="18"/>
        <v>-5</v>
      </c>
      <c r="Z94" s="17">
        <f t="shared" si="19"/>
        <v>721.58999999999571</v>
      </c>
      <c r="AA94" s="205" t="str">
        <f>IF(COUNTIF(K$6:K94,K94)=1,MAX(AA$6:AA93)+1,"")</f>
        <v/>
      </c>
      <c r="AB94" s="144" t="str">
        <f t="shared" si="25"/>
        <v>Т5 С8</v>
      </c>
      <c r="AC94" s="24"/>
      <c r="AD94" s="24"/>
      <c r="AE94" s="24"/>
      <c r="AF94" s="24"/>
      <c r="AG94" s="24"/>
      <c r="AH94" s="24"/>
      <c r="AI94" s="24"/>
    </row>
    <row r="95" spans="2:35" ht="13.15" customHeight="1">
      <c r="B95" s="31">
        <f>IF($B94="№",1,MAX($B$7:$B94)+1)</f>
        <v>89</v>
      </c>
      <c r="C95" s="147">
        <f t="shared" si="20"/>
        <v>43936</v>
      </c>
      <c r="D95" s="9">
        <v>43936.83234884261</v>
      </c>
      <c r="E95" s="9">
        <v>43936.8352955093</v>
      </c>
      <c r="F95" s="10" t="s">
        <v>86</v>
      </c>
      <c r="G95" s="10" t="s">
        <v>87</v>
      </c>
      <c r="H95" s="11">
        <v>1</v>
      </c>
      <c r="I95" s="12">
        <v>2769.75</v>
      </c>
      <c r="J95" s="12">
        <v>2768.75</v>
      </c>
      <c r="K95" s="10" t="s">
        <v>95</v>
      </c>
      <c r="L95" s="33">
        <f t="shared" si="13"/>
        <v>1</v>
      </c>
      <c r="M95" s="34">
        <f t="shared" si="21"/>
        <v>4</v>
      </c>
      <c r="N95" s="17">
        <f t="shared" si="14"/>
        <v>4.18</v>
      </c>
      <c r="O95" s="35">
        <f t="shared" si="15"/>
        <v>5.7927632034812356E-3</v>
      </c>
      <c r="P95" s="32">
        <f t="shared" si="16"/>
        <v>2.9466666892403737E-3</v>
      </c>
      <c r="Q95" s="10"/>
      <c r="R95" s="13"/>
      <c r="S95" s="14"/>
      <c r="T95" s="10"/>
      <c r="U95" s="144" t="str">
        <f t="shared" si="22"/>
        <v>ME</v>
      </c>
      <c r="V95" s="15">
        <f t="shared" si="23"/>
        <v>0.83234884261037223</v>
      </c>
      <c r="W95" s="16">
        <f t="shared" si="24"/>
        <v>721.58999999999571</v>
      </c>
      <c r="X95" s="16">
        <f t="shared" si="17"/>
        <v>0.82</v>
      </c>
      <c r="Y95" s="17">
        <f t="shared" si="18"/>
        <v>5</v>
      </c>
      <c r="Z95" s="17">
        <f t="shared" si="19"/>
        <v>725.76999999999566</v>
      </c>
      <c r="AA95" s="205" t="str">
        <f>IF(COUNTIF(K$6:K95,K95)=1,MAX(AA$6:AA94)+1,"")</f>
        <v/>
      </c>
      <c r="AB95" s="144" t="str">
        <f t="shared" si="25"/>
        <v>Т5 С8</v>
      </c>
      <c r="AC95" s="24"/>
      <c r="AD95" s="24"/>
      <c r="AE95" s="24"/>
      <c r="AF95" s="24"/>
      <c r="AG95" s="24"/>
      <c r="AH95" s="24"/>
      <c r="AI95" s="24"/>
    </row>
    <row r="96" spans="2:35" ht="13.15" customHeight="1">
      <c r="B96" s="31">
        <f>IF($B95="№",1,MAX($B$7:$B95)+1)</f>
        <v>90</v>
      </c>
      <c r="C96" s="147">
        <f t="shared" si="20"/>
        <v>43936</v>
      </c>
      <c r="D96" s="9">
        <v>43936.832350462995</v>
      </c>
      <c r="E96" s="9">
        <v>43936.8352955093</v>
      </c>
      <c r="F96" s="10" t="s">
        <v>86</v>
      </c>
      <c r="G96" s="10" t="s">
        <v>87</v>
      </c>
      <c r="H96" s="11">
        <v>1</v>
      </c>
      <c r="I96" s="12">
        <v>2769.75</v>
      </c>
      <c r="J96" s="12">
        <v>2768.75</v>
      </c>
      <c r="K96" s="10" t="s">
        <v>95</v>
      </c>
      <c r="L96" s="33">
        <f t="shared" si="13"/>
        <v>1</v>
      </c>
      <c r="M96" s="34">
        <f t="shared" si="21"/>
        <v>4</v>
      </c>
      <c r="N96" s="17">
        <f t="shared" si="14"/>
        <v>4.18</v>
      </c>
      <c r="O96" s="35">
        <f t="shared" si="15"/>
        <v>5.7594003609959419E-3</v>
      </c>
      <c r="P96" s="32">
        <f t="shared" si="16"/>
        <v>2.9450463043758646E-3</v>
      </c>
      <c r="Q96" s="10"/>
      <c r="R96" s="13"/>
      <c r="S96" s="14"/>
      <c r="T96" s="10"/>
      <c r="U96" s="144" t="str">
        <f t="shared" si="22"/>
        <v>ME</v>
      </c>
      <c r="V96" s="15">
        <f t="shared" si="23"/>
        <v>0.83235046299523674</v>
      </c>
      <c r="W96" s="16">
        <f t="shared" si="24"/>
        <v>725.76999999999566</v>
      </c>
      <c r="X96" s="16">
        <f t="shared" si="17"/>
        <v>0.82</v>
      </c>
      <c r="Y96" s="17">
        <f t="shared" si="18"/>
        <v>5</v>
      </c>
      <c r="Z96" s="17">
        <f t="shared" si="19"/>
        <v>729.94999999999561</v>
      </c>
      <c r="AA96" s="205" t="str">
        <f>IF(COUNTIF(K$6:K96,K96)=1,MAX(AA$6:AA95)+1,"")</f>
        <v/>
      </c>
      <c r="AB96" s="144" t="str">
        <f t="shared" si="25"/>
        <v>Т5 С8</v>
      </c>
      <c r="AC96" s="24"/>
      <c r="AD96" s="24"/>
      <c r="AE96" s="24"/>
      <c r="AF96" s="24"/>
      <c r="AG96" s="24"/>
      <c r="AH96" s="24"/>
      <c r="AI96" s="24"/>
    </row>
    <row r="97" spans="2:35" ht="13.15" customHeight="1">
      <c r="B97" s="31">
        <f>IF($B96="№",1,MAX($B$7:$B96)+1)</f>
        <v>91</v>
      </c>
      <c r="C97" s="147">
        <f t="shared" si="20"/>
        <v>43936</v>
      </c>
      <c r="D97" s="9">
        <v>43936.832351053192</v>
      </c>
      <c r="E97" s="9">
        <v>43936.83529619209</v>
      </c>
      <c r="F97" s="10" t="s">
        <v>86</v>
      </c>
      <c r="G97" s="10" t="s">
        <v>87</v>
      </c>
      <c r="H97" s="11">
        <v>1</v>
      </c>
      <c r="I97" s="12">
        <v>2769.75</v>
      </c>
      <c r="J97" s="12">
        <v>2768.75</v>
      </c>
      <c r="K97" s="10" t="s">
        <v>95</v>
      </c>
      <c r="L97" s="33">
        <f t="shared" si="13"/>
        <v>1</v>
      </c>
      <c r="M97" s="34">
        <f t="shared" si="21"/>
        <v>4</v>
      </c>
      <c r="N97" s="17">
        <f t="shared" si="14"/>
        <v>4.18</v>
      </c>
      <c r="O97" s="35">
        <f t="shared" si="15"/>
        <v>5.7264196177820737E-3</v>
      </c>
      <c r="P97" s="32">
        <f t="shared" si="16"/>
        <v>2.9451388982124627E-3</v>
      </c>
      <c r="Q97" s="10"/>
      <c r="R97" s="13"/>
      <c r="S97" s="14"/>
      <c r="T97" s="10"/>
      <c r="U97" s="144" t="str">
        <f t="shared" si="22"/>
        <v>ME</v>
      </c>
      <c r="V97" s="15">
        <f t="shared" si="23"/>
        <v>0.83235105319181457</v>
      </c>
      <c r="W97" s="16">
        <f t="shared" si="24"/>
        <v>729.94999999999561</v>
      </c>
      <c r="X97" s="16">
        <f t="shared" si="17"/>
        <v>0.82</v>
      </c>
      <c r="Y97" s="17">
        <f t="shared" si="18"/>
        <v>5</v>
      </c>
      <c r="Z97" s="17">
        <f t="shared" si="19"/>
        <v>734.12999999999556</v>
      </c>
      <c r="AA97" s="205" t="str">
        <f>IF(COUNTIF(K$6:K97,K97)=1,MAX(AA$6:AA96)+1,"")</f>
        <v/>
      </c>
      <c r="AB97" s="144" t="str">
        <f t="shared" si="25"/>
        <v>Т5 С8</v>
      </c>
      <c r="AC97" s="24"/>
      <c r="AD97" s="24"/>
      <c r="AE97" s="24"/>
      <c r="AF97" s="24"/>
      <c r="AG97" s="24"/>
      <c r="AH97" s="24"/>
      <c r="AI97" s="24"/>
    </row>
    <row r="98" spans="2:35" ht="13.15" customHeight="1">
      <c r="B98" s="31">
        <f>IF($B97="№",1,MAX($B$7:$B97)+1)</f>
        <v>92</v>
      </c>
      <c r="C98" s="147">
        <f t="shared" si="20"/>
        <v>43936</v>
      </c>
      <c r="D98" s="9">
        <v>43936.83236150461</v>
      </c>
      <c r="E98" s="9">
        <v>43936.835296828707</v>
      </c>
      <c r="F98" s="10" t="s">
        <v>86</v>
      </c>
      <c r="G98" s="10" t="s">
        <v>87</v>
      </c>
      <c r="H98" s="11">
        <v>1</v>
      </c>
      <c r="I98" s="12">
        <v>2769.75</v>
      </c>
      <c r="J98" s="12">
        <v>2768.75</v>
      </c>
      <c r="K98" s="10" t="s">
        <v>95</v>
      </c>
      <c r="L98" s="33">
        <f t="shared" si="13"/>
        <v>1</v>
      </c>
      <c r="M98" s="34">
        <f t="shared" si="21"/>
        <v>4</v>
      </c>
      <c r="N98" s="17">
        <f t="shared" si="14"/>
        <v>4.18</v>
      </c>
      <c r="O98" s="35">
        <f t="shared" si="15"/>
        <v>5.6938144470325761E-3</v>
      </c>
      <c r="P98" s="32">
        <f t="shared" si="16"/>
        <v>2.9353240970522165E-3</v>
      </c>
      <c r="Q98" s="10"/>
      <c r="R98" s="13"/>
      <c r="S98" s="14"/>
      <c r="T98" s="10"/>
      <c r="U98" s="144" t="str">
        <f t="shared" si="22"/>
        <v>ME</v>
      </c>
      <c r="V98" s="15">
        <f t="shared" si="23"/>
        <v>0.83236150461016223</v>
      </c>
      <c r="W98" s="16">
        <f t="shared" si="24"/>
        <v>734.12999999999556</v>
      </c>
      <c r="X98" s="16">
        <f t="shared" si="17"/>
        <v>0.82</v>
      </c>
      <c r="Y98" s="17">
        <f t="shared" si="18"/>
        <v>5</v>
      </c>
      <c r="Z98" s="17">
        <f t="shared" si="19"/>
        <v>738.30999999999551</v>
      </c>
      <c r="AA98" s="205" t="str">
        <f>IF(COUNTIF(K$6:K98,K98)=1,MAX(AA$6:AA97)+1,"")</f>
        <v/>
      </c>
      <c r="AB98" s="144" t="str">
        <f t="shared" si="25"/>
        <v>Т5 С8</v>
      </c>
      <c r="AC98" s="24"/>
      <c r="AD98" s="24"/>
      <c r="AE98" s="24"/>
      <c r="AF98" s="24"/>
      <c r="AG98" s="24"/>
      <c r="AH98" s="24"/>
      <c r="AI98" s="24"/>
    </row>
    <row r="99" spans="2:35" ht="13.15" customHeight="1">
      <c r="B99" s="31">
        <f>IF($B98="№",1,MAX($B$7:$B98)+1)</f>
        <v>93</v>
      </c>
      <c r="C99" s="147">
        <f t="shared" si="20"/>
        <v>43936</v>
      </c>
      <c r="D99" s="9">
        <v>43936.833981076401</v>
      </c>
      <c r="E99" s="9">
        <v>43936.8352976389</v>
      </c>
      <c r="F99" s="10" t="s">
        <v>86</v>
      </c>
      <c r="G99" s="10" t="s">
        <v>87</v>
      </c>
      <c r="H99" s="11">
        <v>1</v>
      </c>
      <c r="I99" s="12">
        <v>2770.5</v>
      </c>
      <c r="J99" s="12">
        <v>2768.75</v>
      </c>
      <c r="K99" s="10" t="s">
        <v>95</v>
      </c>
      <c r="L99" s="33">
        <f t="shared" si="13"/>
        <v>1.75</v>
      </c>
      <c r="M99" s="34">
        <f t="shared" si="21"/>
        <v>7</v>
      </c>
      <c r="N99" s="17">
        <f t="shared" si="14"/>
        <v>7.93</v>
      </c>
      <c r="O99" s="35">
        <f t="shared" si="15"/>
        <v>1.0740745757202325E-2</v>
      </c>
      <c r="P99" s="32">
        <f t="shared" si="16"/>
        <v>1.3165624986868352E-3</v>
      </c>
      <c r="Q99" s="10"/>
      <c r="R99" s="13"/>
      <c r="S99" s="14"/>
      <c r="T99" s="10"/>
      <c r="U99" s="144" t="str">
        <f t="shared" si="22"/>
        <v>ME</v>
      </c>
      <c r="V99" s="15">
        <f t="shared" si="23"/>
        <v>0.83398107640095986</v>
      </c>
      <c r="W99" s="16">
        <f t="shared" si="24"/>
        <v>738.30999999999551</v>
      </c>
      <c r="X99" s="16">
        <f t="shared" si="17"/>
        <v>0.82</v>
      </c>
      <c r="Y99" s="17">
        <f t="shared" si="18"/>
        <v>8.75</v>
      </c>
      <c r="Z99" s="17">
        <f t="shared" si="19"/>
        <v>746.23999999999546</v>
      </c>
      <c r="AA99" s="205" t="str">
        <f>IF(COUNTIF(K$6:K99,K99)=1,MAX(AA$6:AA98)+1,"")</f>
        <v/>
      </c>
      <c r="AB99" s="144" t="str">
        <f t="shared" si="25"/>
        <v>Т5 С8</v>
      </c>
      <c r="AC99" s="24"/>
      <c r="AD99" s="24"/>
      <c r="AE99" s="24"/>
      <c r="AF99" s="24"/>
      <c r="AG99" s="24"/>
      <c r="AH99" s="24"/>
      <c r="AI99" s="24"/>
    </row>
    <row r="100" spans="2:35" ht="13.15" customHeight="1">
      <c r="B100" s="31">
        <f>IF($B99="№",1,MAX($B$7:$B99)+1)</f>
        <v>94</v>
      </c>
      <c r="C100" s="147">
        <f t="shared" si="20"/>
        <v>43936</v>
      </c>
      <c r="D100" s="9">
        <v>43936.834056955995</v>
      </c>
      <c r="E100" s="9">
        <v>43936.835298356498</v>
      </c>
      <c r="F100" s="10" t="s">
        <v>86</v>
      </c>
      <c r="G100" s="10" t="s">
        <v>87</v>
      </c>
      <c r="H100" s="11">
        <v>1</v>
      </c>
      <c r="I100" s="12">
        <v>2770.75</v>
      </c>
      <c r="J100" s="12">
        <v>2768.75</v>
      </c>
      <c r="K100" s="10" t="s">
        <v>95</v>
      </c>
      <c r="L100" s="33">
        <f t="shared" si="13"/>
        <v>2</v>
      </c>
      <c r="M100" s="34">
        <f t="shared" si="21"/>
        <v>8</v>
      </c>
      <c r="N100" s="17">
        <f t="shared" si="14"/>
        <v>9.18</v>
      </c>
      <c r="O100" s="35">
        <f t="shared" si="15"/>
        <v>1.2301672384219628E-2</v>
      </c>
      <c r="P100" s="32">
        <f t="shared" si="16"/>
        <v>1.2414005032042041E-3</v>
      </c>
      <c r="Q100" s="10"/>
      <c r="R100" s="13"/>
      <c r="S100" s="14"/>
      <c r="T100" s="10"/>
      <c r="U100" s="144" t="str">
        <f t="shared" si="22"/>
        <v>ME</v>
      </c>
      <c r="V100" s="15">
        <f t="shared" si="23"/>
        <v>0.83405695599503815</v>
      </c>
      <c r="W100" s="16">
        <f t="shared" si="24"/>
        <v>746.23999999999546</v>
      </c>
      <c r="X100" s="16">
        <f t="shared" si="17"/>
        <v>0.82</v>
      </c>
      <c r="Y100" s="17">
        <f t="shared" si="18"/>
        <v>10</v>
      </c>
      <c r="Z100" s="17">
        <f t="shared" si="19"/>
        <v>755.41999999999541</v>
      </c>
      <c r="AA100" s="205" t="str">
        <f>IF(COUNTIF(K$6:K100,K100)=1,MAX(AA$6:AA99)+1,"")</f>
        <v/>
      </c>
      <c r="AB100" s="144" t="str">
        <f t="shared" si="25"/>
        <v>Т5 С8</v>
      </c>
      <c r="AC100" s="24"/>
      <c r="AD100" s="24"/>
      <c r="AE100" s="24"/>
      <c r="AF100" s="24"/>
      <c r="AG100" s="24"/>
      <c r="AH100" s="24"/>
      <c r="AI100" s="24"/>
    </row>
    <row r="101" spans="2:35" ht="13.15" customHeight="1">
      <c r="B101" s="31">
        <f>IF($B100="№",1,MAX($B$7:$B100)+1)</f>
        <v>95</v>
      </c>
      <c r="C101" s="147">
        <f t="shared" si="20"/>
        <v>43936</v>
      </c>
      <c r="D101" s="9">
        <v>43936.835886932909</v>
      </c>
      <c r="E101" s="9">
        <v>43936.837491238402</v>
      </c>
      <c r="F101" s="10" t="s">
        <v>86</v>
      </c>
      <c r="G101" s="10" t="s">
        <v>88</v>
      </c>
      <c r="H101" s="11">
        <v>1</v>
      </c>
      <c r="I101" s="12">
        <v>2769</v>
      </c>
      <c r="J101" s="12">
        <v>2771.25</v>
      </c>
      <c r="K101" s="10" t="s">
        <v>95</v>
      </c>
      <c r="L101" s="33">
        <f t="shared" si="13"/>
        <v>2.25</v>
      </c>
      <c r="M101" s="34">
        <f t="shared" si="21"/>
        <v>9</v>
      </c>
      <c r="N101" s="17">
        <f t="shared" si="14"/>
        <v>10.43</v>
      </c>
      <c r="O101" s="35">
        <f t="shared" si="15"/>
        <v>1.3806888883005564E-2</v>
      </c>
      <c r="P101" s="32">
        <f t="shared" si="16"/>
        <v>1.6043054929468781E-3</v>
      </c>
      <c r="Q101" s="10"/>
      <c r="R101" s="13"/>
      <c r="S101" s="14"/>
      <c r="T101" s="10"/>
      <c r="U101" s="144" t="str">
        <f t="shared" si="22"/>
        <v>ME</v>
      </c>
      <c r="V101" s="15">
        <f t="shared" si="23"/>
        <v>0.83588693290948868</v>
      </c>
      <c r="W101" s="16">
        <f t="shared" si="24"/>
        <v>755.41999999999541</v>
      </c>
      <c r="X101" s="16">
        <f t="shared" si="17"/>
        <v>0.82</v>
      </c>
      <c r="Y101" s="17">
        <f t="shared" si="18"/>
        <v>11.25</v>
      </c>
      <c r="Z101" s="17">
        <f t="shared" si="19"/>
        <v>765.84999999999536</v>
      </c>
      <c r="AA101" s="205" t="str">
        <f>IF(COUNTIF(K$6:K101,K101)=1,MAX(AA$6:AA100)+1,"")</f>
        <v/>
      </c>
      <c r="AB101" s="144" t="str">
        <f t="shared" si="25"/>
        <v>Т5 С8</v>
      </c>
      <c r="AC101" s="24"/>
      <c r="AD101" s="24"/>
      <c r="AE101" s="24"/>
      <c r="AF101" s="24"/>
      <c r="AG101" s="24"/>
      <c r="AH101" s="24"/>
      <c r="AI101" s="24"/>
    </row>
    <row r="102" spans="2:35" ht="13.15" customHeight="1">
      <c r="B102" s="31">
        <f>IF($B101="№",1,MAX($B$7:$B101)+1)</f>
        <v>96</v>
      </c>
      <c r="C102" s="147">
        <f t="shared" si="20"/>
        <v>43936</v>
      </c>
      <c r="D102" s="9">
        <v>43936.84170458329</v>
      </c>
      <c r="E102" s="9">
        <v>43936.842189363408</v>
      </c>
      <c r="F102" s="10" t="s">
        <v>86</v>
      </c>
      <c r="G102" s="10" t="s">
        <v>87</v>
      </c>
      <c r="H102" s="11">
        <v>1</v>
      </c>
      <c r="I102" s="12">
        <v>2768.75</v>
      </c>
      <c r="J102" s="12">
        <v>2767.5</v>
      </c>
      <c r="K102" s="10" t="s">
        <v>95</v>
      </c>
      <c r="L102" s="33">
        <f t="shared" si="13"/>
        <v>1.25</v>
      </c>
      <c r="M102" s="34">
        <f t="shared" si="21"/>
        <v>5</v>
      </c>
      <c r="N102" s="17">
        <f t="shared" si="14"/>
        <v>5.43</v>
      </c>
      <c r="O102" s="35">
        <f t="shared" si="15"/>
        <v>7.0901612587321704E-3</v>
      </c>
      <c r="P102" s="32">
        <f t="shared" si="16"/>
        <v>4.8478011740371585E-4</v>
      </c>
      <c r="Q102" s="10"/>
      <c r="R102" s="13"/>
      <c r="S102" s="14"/>
      <c r="T102" s="10"/>
      <c r="U102" s="144" t="str">
        <f t="shared" si="22"/>
        <v>ME</v>
      </c>
      <c r="V102" s="15">
        <f t="shared" si="23"/>
        <v>0.84170458329026587</v>
      </c>
      <c r="W102" s="16">
        <f t="shared" si="24"/>
        <v>765.84999999999536</v>
      </c>
      <c r="X102" s="16">
        <f t="shared" si="17"/>
        <v>0.82</v>
      </c>
      <c r="Y102" s="17">
        <f t="shared" si="18"/>
        <v>6.25</v>
      </c>
      <c r="Z102" s="17">
        <f t="shared" si="19"/>
        <v>771.27999999999531</v>
      </c>
      <c r="AA102" s="205" t="str">
        <f>IF(COUNTIF(K$6:K102,K102)=1,MAX(AA$6:AA101)+1,"")</f>
        <v/>
      </c>
      <c r="AB102" s="144" t="str">
        <f t="shared" si="25"/>
        <v>Т5 С8</v>
      </c>
      <c r="AC102" s="24"/>
      <c r="AD102" s="24"/>
      <c r="AE102" s="24"/>
      <c r="AF102" s="24"/>
      <c r="AG102" s="24"/>
      <c r="AH102" s="24"/>
      <c r="AI102" s="24"/>
    </row>
    <row r="103" spans="2:35" ht="13.15" customHeight="1">
      <c r="B103" s="31">
        <f>IF($B102="№",1,MAX($B$7:$B102)+1)</f>
        <v>97</v>
      </c>
      <c r="C103" s="147">
        <f t="shared" si="20"/>
        <v>43937</v>
      </c>
      <c r="D103" s="9">
        <v>43937.842621759308</v>
      </c>
      <c r="E103" s="9">
        <v>43937.84317754631</v>
      </c>
      <c r="F103" s="10" t="s">
        <v>86</v>
      </c>
      <c r="G103" s="10" t="s">
        <v>88</v>
      </c>
      <c r="H103" s="11">
        <v>1</v>
      </c>
      <c r="I103" s="12">
        <v>2767.25</v>
      </c>
      <c r="J103" s="12">
        <v>2768.5</v>
      </c>
      <c r="K103" s="10" t="s">
        <v>95</v>
      </c>
      <c r="L103" s="33">
        <f t="shared" si="13"/>
        <v>1.25</v>
      </c>
      <c r="M103" s="34">
        <f t="shared" si="21"/>
        <v>5</v>
      </c>
      <c r="N103" s="17">
        <f t="shared" si="14"/>
        <v>5.43</v>
      </c>
      <c r="O103" s="35">
        <f t="shared" si="15"/>
        <v>7.0402447878851167E-3</v>
      </c>
      <c r="P103" s="32">
        <f t="shared" si="16"/>
        <v>5.5578700266778469E-4</v>
      </c>
      <c r="Q103" s="10"/>
      <c r="R103" s="13"/>
      <c r="S103" s="14"/>
      <c r="T103" s="10"/>
      <c r="U103" s="144" t="str">
        <f t="shared" si="22"/>
        <v>ME</v>
      </c>
      <c r="V103" s="15">
        <f t="shared" si="23"/>
        <v>0.84262175930780359</v>
      </c>
      <c r="W103" s="16">
        <f t="shared" si="24"/>
        <v>771.27999999999531</v>
      </c>
      <c r="X103" s="16">
        <f t="shared" si="17"/>
        <v>0.82</v>
      </c>
      <c r="Y103" s="17">
        <f t="shared" si="18"/>
        <v>6.25</v>
      </c>
      <c r="Z103" s="17">
        <f t="shared" si="19"/>
        <v>776.70999999999526</v>
      </c>
      <c r="AA103" s="205" t="str">
        <f>IF(COUNTIF(K$6:K103,K103)=1,MAX(AA$6:AA102)+1,"")</f>
        <v/>
      </c>
      <c r="AB103" s="144" t="str">
        <f t="shared" si="25"/>
        <v>Т5 С8</v>
      </c>
      <c r="AC103" s="24"/>
      <c r="AD103" s="24"/>
      <c r="AE103" s="24"/>
      <c r="AF103" s="24"/>
      <c r="AG103" s="24"/>
      <c r="AH103" s="24"/>
      <c r="AI103" s="24"/>
    </row>
    <row r="104" spans="2:35" ht="13.15" customHeight="1">
      <c r="B104" s="31">
        <f>IF($B103="№",1,MAX($B$7:$B103)+1)</f>
        <v>98</v>
      </c>
      <c r="C104" s="147">
        <f t="shared" si="20"/>
        <v>43937</v>
      </c>
      <c r="D104" s="9">
        <v>43937.843650324096</v>
      </c>
      <c r="E104" s="9">
        <v>43937.843951678195</v>
      </c>
      <c r="F104" s="10" t="s">
        <v>86</v>
      </c>
      <c r="G104" s="10" t="s">
        <v>87</v>
      </c>
      <c r="H104" s="11">
        <v>1</v>
      </c>
      <c r="I104" s="12">
        <v>2770.75</v>
      </c>
      <c r="J104" s="12">
        <v>2772.75</v>
      </c>
      <c r="K104" s="10" t="s">
        <v>95</v>
      </c>
      <c r="L104" s="33">
        <f t="shared" si="13"/>
        <v>-2</v>
      </c>
      <c r="M104" s="34">
        <f t="shared" si="21"/>
        <v>-8</v>
      </c>
      <c r="N104" s="17">
        <f t="shared" si="14"/>
        <v>-10.82</v>
      </c>
      <c r="O104" s="35">
        <f t="shared" si="15"/>
        <v>-1.3930553230935698E-2</v>
      </c>
      <c r="P104" s="32">
        <f t="shared" si="16"/>
        <v>3.0135409906506538E-4</v>
      </c>
      <c r="Q104" s="10"/>
      <c r="R104" s="13"/>
      <c r="S104" s="14"/>
      <c r="T104" s="10"/>
      <c r="U104" s="144" t="str">
        <f t="shared" si="22"/>
        <v>ME</v>
      </c>
      <c r="V104" s="15">
        <f t="shared" si="23"/>
        <v>0.84365032409550622</v>
      </c>
      <c r="W104" s="16">
        <f t="shared" si="24"/>
        <v>776.70999999999526</v>
      </c>
      <c r="X104" s="16">
        <f t="shared" si="17"/>
        <v>0.82</v>
      </c>
      <c r="Y104" s="17">
        <f t="shared" si="18"/>
        <v>-10</v>
      </c>
      <c r="Z104" s="17">
        <f t="shared" si="19"/>
        <v>765.88999999999521</v>
      </c>
      <c r="AA104" s="205" t="str">
        <f>IF(COUNTIF(K$6:K104,K104)=1,MAX(AA$6:AA103)+1,"")</f>
        <v/>
      </c>
      <c r="AB104" s="144" t="str">
        <f t="shared" si="25"/>
        <v>Т5 С8</v>
      </c>
      <c r="AC104" s="24"/>
      <c r="AD104" s="24"/>
      <c r="AE104" s="24"/>
      <c r="AF104" s="24"/>
      <c r="AG104" s="24"/>
      <c r="AH104" s="24"/>
      <c r="AI104" s="24"/>
    </row>
    <row r="105" spans="2:35" ht="13.15" customHeight="1">
      <c r="B105" s="31">
        <f>IF($B104="№",1,MAX($B$7:$B104)+1)</f>
        <v>99</v>
      </c>
      <c r="C105" s="147">
        <f t="shared" si="20"/>
        <v>43937</v>
      </c>
      <c r="D105" s="9">
        <v>43937.844414421299</v>
      </c>
      <c r="E105" s="9">
        <v>43937.844466481503</v>
      </c>
      <c r="F105" s="10" t="s">
        <v>86</v>
      </c>
      <c r="G105" s="10" t="s">
        <v>87</v>
      </c>
      <c r="H105" s="11">
        <v>1</v>
      </c>
      <c r="I105" s="12">
        <v>2772.25</v>
      </c>
      <c r="J105" s="12">
        <v>2771</v>
      </c>
      <c r="K105" s="10" t="s">
        <v>95</v>
      </c>
      <c r="L105" s="33">
        <f t="shared" si="13"/>
        <v>1.25</v>
      </c>
      <c r="M105" s="34">
        <f t="shared" si="21"/>
        <v>5</v>
      </c>
      <c r="N105" s="17">
        <f t="shared" si="14"/>
        <v>5.43</v>
      </c>
      <c r="O105" s="35">
        <f t="shared" si="15"/>
        <v>7.0897909621486553E-3</v>
      </c>
      <c r="P105" s="32">
        <f t="shared" si="16"/>
        <v>5.2060204325243831E-5</v>
      </c>
      <c r="Q105" s="10"/>
      <c r="R105" s="13"/>
      <c r="S105" s="14"/>
      <c r="T105" s="10"/>
      <c r="U105" s="144" t="str">
        <f t="shared" si="22"/>
        <v>ME</v>
      </c>
      <c r="V105" s="15">
        <f t="shared" si="23"/>
        <v>0.84441442129900679</v>
      </c>
      <c r="W105" s="16">
        <f t="shared" si="24"/>
        <v>765.88999999999521</v>
      </c>
      <c r="X105" s="16">
        <f t="shared" si="17"/>
        <v>0.82</v>
      </c>
      <c r="Y105" s="17">
        <f t="shared" si="18"/>
        <v>6.25</v>
      </c>
      <c r="Z105" s="17">
        <f t="shared" si="19"/>
        <v>771.31999999999516</v>
      </c>
      <c r="AA105" s="205" t="str">
        <f>IF(COUNTIF(K$6:K105,K105)=1,MAX(AA$6:AA104)+1,"")</f>
        <v/>
      </c>
      <c r="AB105" s="144" t="str">
        <f t="shared" si="25"/>
        <v>Т5 С8</v>
      </c>
      <c r="AC105" s="24"/>
      <c r="AD105" s="24"/>
      <c r="AE105" s="24"/>
      <c r="AF105" s="24"/>
      <c r="AG105" s="24"/>
      <c r="AH105" s="24"/>
      <c r="AI105" s="24"/>
    </row>
    <row r="106" spans="2:35" ht="13.15" customHeight="1">
      <c r="B106" s="31">
        <f>IF($B105="№",1,MAX($B$7:$B105)+1)</f>
        <v>100</v>
      </c>
      <c r="C106" s="147">
        <f t="shared" si="20"/>
        <v>43937</v>
      </c>
      <c r="D106" s="9">
        <v>43937.844951111096</v>
      </c>
      <c r="E106" s="9">
        <v>43937.845663784698</v>
      </c>
      <c r="F106" s="10" t="s">
        <v>86</v>
      </c>
      <c r="G106" s="10" t="s">
        <v>88</v>
      </c>
      <c r="H106" s="11">
        <v>1</v>
      </c>
      <c r="I106" s="12">
        <v>2767.75</v>
      </c>
      <c r="J106" s="12">
        <v>2770.25</v>
      </c>
      <c r="K106" s="10" t="s">
        <v>95</v>
      </c>
      <c r="L106" s="33">
        <f t="shared" si="13"/>
        <v>2.5</v>
      </c>
      <c r="M106" s="34">
        <f t="shared" si="21"/>
        <v>10</v>
      </c>
      <c r="N106" s="17">
        <f t="shared" si="14"/>
        <v>11.68</v>
      </c>
      <c r="O106" s="35">
        <f t="shared" si="15"/>
        <v>1.5142871959757394E-2</v>
      </c>
      <c r="P106" s="32">
        <f t="shared" si="16"/>
        <v>7.126736018108204E-4</v>
      </c>
      <c r="Q106" s="10"/>
      <c r="R106" s="13"/>
      <c r="S106" s="14"/>
      <c r="T106" s="10"/>
      <c r="U106" s="144" t="str">
        <f t="shared" si="22"/>
        <v>ME</v>
      </c>
      <c r="V106" s="15">
        <f t="shared" si="23"/>
        <v>0.84495111109572463</v>
      </c>
      <c r="W106" s="16">
        <f t="shared" si="24"/>
        <v>771.31999999999516</v>
      </c>
      <c r="X106" s="16">
        <f t="shared" si="17"/>
        <v>0.82</v>
      </c>
      <c r="Y106" s="17">
        <f t="shared" si="18"/>
        <v>12.5</v>
      </c>
      <c r="Z106" s="17">
        <f t="shared" si="19"/>
        <v>782.99999999999511</v>
      </c>
      <c r="AA106" s="205" t="str">
        <f>IF(COUNTIF(K$6:K106,K106)=1,MAX(AA$6:AA105)+1,"")</f>
        <v/>
      </c>
      <c r="AB106" s="144" t="str">
        <f t="shared" si="25"/>
        <v>Т5 С8</v>
      </c>
      <c r="AC106" s="24"/>
      <c r="AD106" s="24"/>
      <c r="AE106" s="24"/>
      <c r="AF106" s="24"/>
      <c r="AG106" s="24"/>
      <c r="AH106" s="24"/>
      <c r="AI106" s="24"/>
    </row>
    <row r="107" spans="2:35" ht="13.15" customHeight="1">
      <c r="B107" s="31">
        <f>IF($B106="№",1,MAX($B$7:$B106)+1)</f>
        <v>101</v>
      </c>
      <c r="C107" s="147">
        <f t="shared" si="20"/>
        <v>43937</v>
      </c>
      <c r="D107" s="9">
        <v>43937.847280925896</v>
      </c>
      <c r="E107" s="9">
        <v>43937.847705243097</v>
      </c>
      <c r="F107" s="10" t="s">
        <v>86</v>
      </c>
      <c r="G107" s="10" t="s">
        <v>87</v>
      </c>
      <c r="H107" s="11">
        <v>1</v>
      </c>
      <c r="I107" s="12">
        <v>2771.75</v>
      </c>
      <c r="J107" s="12">
        <v>2771.5</v>
      </c>
      <c r="K107" s="10" t="s">
        <v>95</v>
      </c>
      <c r="L107" s="33">
        <f t="shared" si="13"/>
        <v>0.25</v>
      </c>
      <c r="M107" s="34">
        <f t="shared" si="21"/>
        <v>1</v>
      </c>
      <c r="N107" s="17">
        <f t="shared" si="14"/>
        <v>0.43000000000000005</v>
      </c>
      <c r="O107" s="35">
        <f t="shared" si="15"/>
        <v>5.4916985951469061E-4</v>
      </c>
      <c r="P107" s="32">
        <f t="shared" si="16"/>
        <v>4.2431720066815615E-4</v>
      </c>
      <c r="Q107" s="10"/>
      <c r="R107" s="13"/>
      <c r="S107" s="14"/>
      <c r="T107" s="10"/>
      <c r="U107" s="144" t="str">
        <f t="shared" si="22"/>
        <v>ME</v>
      </c>
      <c r="V107" s="15">
        <f t="shared" si="23"/>
        <v>0.8472809258964844</v>
      </c>
      <c r="W107" s="16">
        <f t="shared" si="24"/>
        <v>782.99999999999511</v>
      </c>
      <c r="X107" s="16">
        <f t="shared" si="17"/>
        <v>0.82</v>
      </c>
      <c r="Y107" s="17">
        <f t="shared" si="18"/>
        <v>1.25</v>
      </c>
      <c r="Z107" s="17">
        <f t="shared" si="19"/>
        <v>783.42999999999506</v>
      </c>
      <c r="AA107" s="205" t="str">
        <f>IF(COUNTIF(K$6:K107,K107)=1,MAX(AA$6:AA106)+1,"")</f>
        <v/>
      </c>
      <c r="AB107" s="144" t="str">
        <f t="shared" si="25"/>
        <v>Т5 С8</v>
      </c>
      <c r="AC107" s="24"/>
      <c r="AD107" s="24"/>
      <c r="AE107" s="24"/>
      <c r="AF107" s="24"/>
      <c r="AG107" s="24"/>
      <c r="AH107" s="24"/>
      <c r="AI107" s="24"/>
    </row>
    <row r="108" spans="2:35" ht="13.15" customHeight="1">
      <c r="B108" s="31">
        <f>IF($B107="№",1,MAX($B$7:$B107)+1)</f>
        <v>102</v>
      </c>
      <c r="C108" s="147">
        <f t="shared" si="20"/>
        <v>43937</v>
      </c>
      <c r="D108" s="9">
        <v>43937.848134988395</v>
      </c>
      <c r="E108" s="9">
        <v>43937.848663391196</v>
      </c>
      <c r="F108" s="10" t="s">
        <v>86</v>
      </c>
      <c r="G108" s="10" t="s">
        <v>87</v>
      </c>
      <c r="H108" s="11">
        <v>1</v>
      </c>
      <c r="I108" s="12">
        <v>2771.75</v>
      </c>
      <c r="J108" s="12">
        <v>2771.5</v>
      </c>
      <c r="K108" s="10" t="s">
        <v>95</v>
      </c>
      <c r="L108" s="33">
        <f t="shared" si="13"/>
        <v>0.25</v>
      </c>
      <c r="M108" s="34">
        <f t="shared" si="21"/>
        <v>1</v>
      </c>
      <c r="N108" s="17">
        <f t="shared" si="14"/>
        <v>0.43000000000000005</v>
      </c>
      <c r="O108" s="35">
        <f t="shared" si="15"/>
        <v>5.4886843751197011E-4</v>
      </c>
      <c r="P108" s="32">
        <f t="shared" si="16"/>
        <v>5.2840280113741755E-4</v>
      </c>
      <c r="Q108" s="10"/>
      <c r="R108" s="13"/>
      <c r="S108" s="14"/>
      <c r="T108" s="10"/>
      <c r="U108" s="144" t="str">
        <f t="shared" si="22"/>
        <v>ME</v>
      </c>
      <c r="V108" s="15">
        <f t="shared" si="23"/>
        <v>0.84813498839503154</v>
      </c>
      <c r="W108" s="16">
        <f t="shared" si="24"/>
        <v>783.42999999999506</v>
      </c>
      <c r="X108" s="16">
        <f t="shared" si="17"/>
        <v>0.82</v>
      </c>
      <c r="Y108" s="17">
        <f t="shared" si="18"/>
        <v>1.25</v>
      </c>
      <c r="Z108" s="17">
        <f t="shared" si="19"/>
        <v>783.85999999999501</v>
      </c>
      <c r="AA108" s="205" t="str">
        <f>IF(COUNTIF(K$6:K108,K108)=1,MAX(AA$6:AA107)+1,"")</f>
        <v/>
      </c>
      <c r="AB108" s="144" t="str">
        <f t="shared" si="25"/>
        <v>Т5 С8</v>
      </c>
      <c r="AC108" s="24"/>
      <c r="AD108" s="24"/>
      <c r="AE108" s="24"/>
      <c r="AF108" s="24"/>
      <c r="AG108" s="24"/>
      <c r="AH108" s="24"/>
      <c r="AI108" s="24"/>
    </row>
    <row r="109" spans="2:35" ht="13.15" customHeight="1">
      <c r="B109" s="31">
        <f>IF($B108="№",1,MAX($B$7:$B108)+1)</f>
        <v>103</v>
      </c>
      <c r="C109" s="147">
        <f t="shared" si="20"/>
        <v>43937</v>
      </c>
      <c r="D109" s="9">
        <v>43937.848502291701</v>
      </c>
      <c r="E109" s="9">
        <v>43937.848782604196</v>
      </c>
      <c r="F109" s="10" t="s">
        <v>86</v>
      </c>
      <c r="G109" s="10" t="s">
        <v>87</v>
      </c>
      <c r="H109" s="11">
        <v>1</v>
      </c>
      <c r="I109" s="12">
        <v>2772.75</v>
      </c>
      <c r="J109" s="12">
        <v>2770</v>
      </c>
      <c r="K109" s="10" t="s">
        <v>95</v>
      </c>
      <c r="L109" s="33">
        <f t="shared" si="13"/>
        <v>2.75</v>
      </c>
      <c r="M109" s="34">
        <f t="shared" si="21"/>
        <v>11</v>
      </c>
      <c r="N109" s="17">
        <f t="shared" si="14"/>
        <v>12.93</v>
      </c>
      <c r="O109" s="35">
        <f t="shared" si="15"/>
        <v>1.6495292526726817E-2</v>
      </c>
      <c r="P109" s="32">
        <f t="shared" si="16"/>
        <v>2.8031249530613422E-4</v>
      </c>
      <c r="Q109" s="10"/>
      <c r="R109" s="13"/>
      <c r="S109" s="14"/>
      <c r="T109" s="10"/>
      <c r="U109" s="144" t="str">
        <f t="shared" si="22"/>
        <v>ME</v>
      </c>
      <c r="V109" s="15">
        <f t="shared" si="23"/>
        <v>0.84850229170115199</v>
      </c>
      <c r="W109" s="16">
        <f t="shared" si="24"/>
        <v>783.85999999999501</v>
      </c>
      <c r="X109" s="16">
        <f t="shared" si="17"/>
        <v>0.82</v>
      </c>
      <c r="Y109" s="17">
        <f t="shared" si="18"/>
        <v>13.75</v>
      </c>
      <c r="Z109" s="17">
        <f t="shared" si="19"/>
        <v>796.78999999999496</v>
      </c>
      <c r="AA109" s="205" t="str">
        <f>IF(COUNTIF(K$6:K109,K109)=1,MAX(AA$6:AA108)+1,"")</f>
        <v/>
      </c>
      <c r="AB109" s="144" t="str">
        <f t="shared" si="25"/>
        <v>Т5 С8</v>
      </c>
      <c r="AC109" s="24"/>
      <c r="AD109" s="24"/>
      <c r="AE109" s="24"/>
      <c r="AF109" s="24"/>
      <c r="AG109" s="24"/>
      <c r="AH109" s="24"/>
      <c r="AI109" s="24"/>
    </row>
    <row r="110" spans="2:35" ht="13.15" customHeight="1">
      <c r="B110" s="31">
        <f>IF($B109="№",1,MAX($B$7:$B109)+1)</f>
        <v>104</v>
      </c>
      <c r="C110" s="147">
        <f t="shared" si="20"/>
        <v>43937</v>
      </c>
      <c r="D110" s="9">
        <v>43937.75417824075</v>
      </c>
      <c r="E110" s="9">
        <v>43937.754220358795</v>
      </c>
      <c r="F110" s="10" t="s">
        <v>86</v>
      </c>
      <c r="G110" s="10" t="s">
        <v>88</v>
      </c>
      <c r="H110" s="11">
        <v>2</v>
      </c>
      <c r="I110" s="12">
        <v>2833.25</v>
      </c>
      <c r="J110" s="12">
        <v>2832.5</v>
      </c>
      <c r="K110" s="10" t="s">
        <v>99</v>
      </c>
      <c r="L110" s="33">
        <f t="shared" si="13"/>
        <v>-0.75</v>
      </c>
      <c r="M110" s="34">
        <f t="shared" si="21"/>
        <v>-3</v>
      </c>
      <c r="N110" s="17">
        <f t="shared" si="14"/>
        <v>-9.14</v>
      </c>
      <c r="O110" s="35">
        <f t="shared" si="15"/>
        <v>-1.1471027497835136E-2</v>
      </c>
      <c r="P110" s="32">
        <f t="shared" si="16"/>
        <v>4.211804480291903E-5</v>
      </c>
      <c r="Q110" s="10"/>
      <c r="R110" s="13"/>
      <c r="S110" s="14"/>
      <c r="T110" s="10"/>
      <c r="U110" s="144" t="str">
        <f t="shared" si="22"/>
        <v>ME</v>
      </c>
      <c r="V110" s="15">
        <f t="shared" si="23"/>
        <v>0.75417824074975215</v>
      </c>
      <c r="W110" s="16">
        <f t="shared" si="24"/>
        <v>796.78999999999496</v>
      </c>
      <c r="X110" s="16">
        <f t="shared" si="17"/>
        <v>1.64</v>
      </c>
      <c r="Y110" s="17">
        <f t="shared" si="18"/>
        <v>-7.5</v>
      </c>
      <c r="Z110" s="17">
        <f t="shared" si="19"/>
        <v>787.64999999999498</v>
      </c>
      <c r="AA110" s="205">
        <f>IF(COUNTIF(K$6:K110,K110)=1,MAX(AA$6:AA109)+1,"")</f>
        <v>5</v>
      </c>
      <c r="AB110" s="144" t="str">
        <f t="shared" si="25"/>
        <v>Т5 С10</v>
      </c>
      <c r="AC110" s="24"/>
      <c r="AD110" s="24"/>
      <c r="AE110" s="24"/>
      <c r="AF110" s="24"/>
      <c r="AG110" s="24"/>
      <c r="AH110" s="24"/>
      <c r="AI110" s="24"/>
    </row>
    <row r="111" spans="2:35" ht="13.15" customHeight="1">
      <c r="B111" s="31">
        <f>IF($B110="№",1,MAX($B$7:$B110)+1)</f>
        <v>105</v>
      </c>
      <c r="C111" s="147">
        <f t="shared" si="20"/>
        <v>43937</v>
      </c>
      <c r="D111" s="9">
        <v>43937.757178819404</v>
      </c>
      <c r="E111" s="9">
        <v>43937.757377534697</v>
      </c>
      <c r="F111" s="10" t="s">
        <v>86</v>
      </c>
      <c r="G111" s="10" t="s">
        <v>87</v>
      </c>
      <c r="H111" s="11">
        <v>2</v>
      </c>
      <c r="I111" s="12">
        <v>2834.5</v>
      </c>
      <c r="J111" s="12">
        <v>2833.25</v>
      </c>
      <c r="K111" s="10" t="s">
        <v>99</v>
      </c>
      <c r="L111" s="33">
        <f t="shared" si="13"/>
        <v>1.25</v>
      </c>
      <c r="M111" s="34">
        <f t="shared" si="21"/>
        <v>5</v>
      </c>
      <c r="N111" s="17">
        <f t="shared" si="14"/>
        <v>10.86</v>
      </c>
      <c r="O111" s="35">
        <f t="shared" si="15"/>
        <v>1.3787849933346117E-2</v>
      </c>
      <c r="P111" s="32">
        <f t="shared" si="16"/>
        <v>1.9871529366355389E-4</v>
      </c>
      <c r="Q111" s="10"/>
      <c r="R111" s="13"/>
      <c r="S111" s="14"/>
      <c r="T111" s="10"/>
      <c r="U111" s="144" t="str">
        <f t="shared" si="22"/>
        <v>ME</v>
      </c>
      <c r="V111" s="15">
        <f t="shared" si="23"/>
        <v>0.75717881940363441</v>
      </c>
      <c r="W111" s="16">
        <f t="shared" si="24"/>
        <v>787.64999999999498</v>
      </c>
      <c r="X111" s="16">
        <f t="shared" si="17"/>
        <v>1.64</v>
      </c>
      <c r="Y111" s="17">
        <f t="shared" si="18"/>
        <v>12.5</v>
      </c>
      <c r="Z111" s="17">
        <f t="shared" si="19"/>
        <v>798.50999999999499</v>
      </c>
      <c r="AA111" s="205" t="str">
        <f>IF(COUNTIF(K$6:K111,K111)=1,MAX(AA$6:AA110)+1,"")</f>
        <v/>
      </c>
      <c r="AB111" s="144" t="str">
        <f t="shared" si="25"/>
        <v>Т5 С10</v>
      </c>
      <c r="AC111" s="24"/>
      <c r="AD111" s="24"/>
      <c r="AE111" s="24"/>
      <c r="AF111" s="24"/>
      <c r="AG111" s="24"/>
      <c r="AH111" s="24"/>
      <c r="AI111" s="24"/>
    </row>
    <row r="112" spans="2:35" ht="13.15" customHeight="1">
      <c r="B112" s="31">
        <f>IF($B111="№",1,MAX($B$7:$B111)+1)</f>
        <v>106</v>
      </c>
      <c r="C112" s="147">
        <f t="shared" si="20"/>
        <v>43937</v>
      </c>
      <c r="D112" s="9">
        <v>43937.758068275492</v>
      </c>
      <c r="E112" s="9">
        <v>43937.758124259301</v>
      </c>
      <c r="F112" s="10" t="s">
        <v>86</v>
      </c>
      <c r="G112" s="10" t="s">
        <v>87</v>
      </c>
      <c r="H112" s="11">
        <v>2</v>
      </c>
      <c r="I112" s="12">
        <v>2832</v>
      </c>
      <c r="J112" s="12">
        <v>2830.75</v>
      </c>
      <c r="K112" s="10" t="s">
        <v>99</v>
      </c>
      <c r="L112" s="33">
        <f t="shared" si="13"/>
        <v>1.25</v>
      </c>
      <c r="M112" s="34">
        <f t="shared" si="21"/>
        <v>5</v>
      </c>
      <c r="N112" s="17">
        <f t="shared" si="14"/>
        <v>10.86</v>
      </c>
      <c r="O112" s="35">
        <f t="shared" si="15"/>
        <v>1.360033061577196E-2</v>
      </c>
      <c r="P112" s="32">
        <f t="shared" si="16"/>
        <v>5.5983808124437928E-5</v>
      </c>
      <c r="Q112" s="10"/>
      <c r="R112" s="13"/>
      <c r="S112" s="14"/>
      <c r="T112" s="10"/>
      <c r="U112" s="144" t="str">
        <f t="shared" si="22"/>
        <v>ME</v>
      </c>
      <c r="V112" s="15">
        <f t="shared" si="23"/>
        <v>0.75806827549240552</v>
      </c>
      <c r="W112" s="16">
        <f t="shared" si="24"/>
        <v>798.50999999999499</v>
      </c>
      <c r="X112" s="16">
        <f t="shared" si="17"/>
        <v>1.64</v>
      </c>
      <c r="Y112" s="17">
        <f t="shared" si="18"/>
        <v>12.5</v>
      </c>
      <c r="Z112" s="17">
        <f t="shared" si="19"/>
        <v>809.369999999995</v>
      </c>
      <c r="AA112" s="205" t="str">
        <f>IF(COUNTIF(K$6:K112,K112)=1,MAX(AA$6:AA111)+1,"")</f>
        <v/>
      </c>
      <c r="AB112" s="144" t="str">
        <f t="shared" si="25"/>
        <v>Т5 С10</v>
      </c>
      <c r="AC112" s="24"/>
      <c r="AD112" s="24"/>
      <c r="AE112" s="24"/>
      <c r="AF112" s="24"/>
      <c r="AG112" s="24"/>
      <c r="AH112" s="24"/>
      <c r="AI112" s="24"/>
    </row>
    <row r="113" spans="2:35" ht="13.15" customHeight="1">
      <c r="B113" s="31">
        <f>IF($B112="№",1,MAX($B$7:$B112)+1)</f>
        <v>107</v>
      </c>
      <c r="C113" s="147">
        <f t="shared" si="20"/>
        <v>43937</v>
      </c>
      <c r="D113" s="9">
        <v>43937.758468263899</v>
      </c>
      <c r="E113" s="9">
        <v>43937.7586403241</v>
      </c>
      <c r="F113" s="10" t="s">
        <v>86</v>
      </c>
      <c r="G113" s="10" t="s">
        <v>87</v>
      </c>
      <c r="H113" s="11">
        <v>2</v>
      </c>
      <c r="I113" s="12">
        <v>2831.75</v>
      </c>
      <c r="J113" s="12">
        <v>2830.5</v>
      </c>
      <c r="K113" s="10" t="s">
        <v>99</v>
      </c>
      <c r="L113" s="33">
        <f t="shared" si="13"/>
        <v>1.25</v>
      </c>
      <c r="M113" s="34">
        <f t="shared" si="21"/>
        <v>5</v>
      </c>
      <c r="N113" s="17">
        <f t="shared" si="14"/>
        <v>10.86</v>
      </c>
      <c r="O113" s="35">
        <f t="shared" si="15"/>
        <v>1.3417843507913644E-2</v>
      </c>
      <c r="P113" s="32">
        <f t="shared" si="16"/>
        <v>1.7206020129378885E-4</v>
      </c>
      <c r="Q113" s="10"/>
      <c r="R113" s="13"/>
      <c r="S113" s="14"/>
      <c r="T113" s="10"/>
      <c r="U113" s="144" t="str">
        <f t="shared" si="22"/>
        <v>ME</v>
      </c>
      <c r="V113" s="15">
        <f t="shared" si="23"/>
        <v>0.75846826389897615</v>
      </c>
      <c r="W113" s="16">
        <f t="shared" si="24"/>
        <v>809.369999999995</v>
      </c>
      <c r="X113" s="16">
        <f t="shared" si="17"/>
        <v>1.64</v>
      </c>
      <c r="Y113" s="17">
        <f t="shared" si="18"/>
        <v>12.5</v>
      </c>
      <c r="Z113" s="17">
        <f t="shared" si="19"/>
        <v>820.22999999999502</v>
      </c>
      <c r="AA113" s="205" t="str">
        <f>IF(COUNTIF(K$6:K113,K113)=1,MAX(AA$6:AA112)+1,"")</f>
        <v/>
      </c>
      <c r="AB113" s="144" t="str">
        <f t="shared" si="25"/>
        <v>Т5 С10</v>
      </c>
      <c r="AC113" s="24"/>
      <c r="AD113" s="24"/>
      <c r="AE113" s="24"/>
      <c r="AF113" s="24"/>
      <c r="AG113" s="24"/>
      <c r="AH113" s="24"/>
      <c r="AI113" s="24"/>
    </row>
    <row r="114" spans="2:35" ht="13.15" customHeight="1">
      <c r="B114" s="31">
        <f>IF($B113="№",1,MAX($B$7:$B113)+1)</f>
        <v>108</v>
      </c>
      <c r="C114" s="147">
        <f t="shared" si="20"/>
        <v>43937</v>
      </c>
      <c r="D114" s="9">
        <v>43937.764005185192</v>
      </c>
      <c r="E114" s="9">
        <v>43937.764533136593</v>
      </c>
      <c r="F114" s="10" t="s">
        <v>86</v>
      </c>
      <c r="G114" s="10" t="s">
        <v>87</v>
      </c>
      <c r="H114" s="11">
        <v>2</v>
      </c>
      <c r="I114" s="12">
        <v>2828.75</v>
      </c>
      <c r="J114" s="12">
        <v>2827.5</v>
      </c>
      <c r="K114" s="10" t="s">
        <v>99</v>
      </c>
      <c r="L114" s="33">
        <f t="shared" si="13"/>
        <v>1.25</v>
      </c>
      <c r="M114" s="34">
        <f t="shared" si="21"/>
        <v>5</v>
      </c>
      <c r="N114" s="17">
        <f t="shared" si="14"/>
        <v>10.86</v>
      </c>
      <c r="O114" s="35">
        <f t="shared" si="15"/>
        <v>1.3240188727552107E-2</v>
      </c>
      <c r="P114" s="32">
        <f t="shared" si="16"/>
        <v>5.2795140072703362E-4</v>
      </c>
      <c r="Q114" s="10"/>
      <c r="R114" s="13"/>
      <c r="S114" s="14"/>
      <c r="T114" s="10"/>
      <c r="U114" s="144" t="str">
        <f t="shared" si="22"/>
        <v>ME</v>
      </c>
      <c r="V114" s="15">
        <f t="shared" si="23"/>
        <v>0.76400518519221805</v>
      </c>
      <c r="W114" s="16">
        <f t="shared" si="24"/>
        <v>820.22999999999502</v>
      </c>
      <c r="X114" s="16">
        <f t="shared" si="17"/>
        <v>1.64</v>
      </c>
      <c r="Y114" s="17">
        <f t="shared" si="18"/>
        <v>12.5</v>
      </c>
      <c r="Z114" s="17">
        <f t="shared" si="19"/>
        <v>831.08999999999503</v>
      </c>
      <c r="AA114" s="205" t="str">
        <f>IF(COUNTIF(K$6:K114,K114)=1,MAX(AA$6:AA113)+1,"")</f>
        <v/>
      </c>
      <c r="AB114" s="144" t="str">
        <f t="shared" si="25"/>
        <v>Т5 С10</v>
      </c>
      <c r="AC114" s="24"/>
      <c r="AD114" s="24"/>
      <c r="AE114" s="24"/>
      <c r="AF114" s="24"/>
      <c r="AG114" s="24"/>
      <c r="AH114" s="24"/>
      <c r="AI114" s="24"/>
    </row>
    <row r="115" spans="2:35" ht="13.15" customHeight="1">
      <c r="B115" s="31">
        <f>IF($B114="№",1,MAX($B$7:$B114)+1)</f>
        <v>109</v>
      </c>
      <c r="C115" s="147">
        <f t="shared" si="20"/>
        <v>43938</v>
      </c>
      <c r="D115" s="9">
        <v>43938.766063182906</v>
      </c>
      <c r="E115" s="9">
        <v>43938.766304965306</v>
      </c>
      <c r="F115" s="10" t="s">
        <v>86</v>
      </c>
      <c r="G115" s="10" t="s">
        <v>87</v>
      </c>
      <c r="H115" s="11">
        <v>2</v>
      </c>
      <c r="I115" s="12">
        <v>2826</v>
      </c>
      <c r="J115" s="12">
        <v>2824.75</v>
      </c>
      <c r="K115" s="10" t="s">
        <v>99</v>
      </c>
      <c r="L115" s="33">
        <f t="shared" si="13"/>
        <v>1.25</v>
      </c>
      <c r="M115" s="34">
        <f t="shared" si="21"/>
        <v>5</v>
      </c>
      <c r="N115" s="17">
        <f t="shared" si="14"/>
        <v>10.86</v>
      </c>
      <c r="O115" s="35">
        <f t="shared" si="15"/>
        <v>1.3067176840053501E-2</v>
      </c>
      <c r="P115" s="32">
        <f t="shared" si="16"/>
        <v>2.4178239982575178E-4</v>
      </c>
      <c r="Q115" s="10"/>
      <c r="R115" s="13"/>
      <c r="S115" s="14"/>
      <c r="T115" s="10"/>
      <c r="U115" s="144" t="str">
        <f t="shared" si="22"/>
        <v>ME</v>
      </c>
      <c r="V115" s="15">
        <f t="shared" si="23"/>
        <v>0.76606318290578201</v>
      </c>
      <c r="W115" s="16">
        <f t="shared" si="24"/>
        <v>831.08999999999503</v>
      </c>
      <c r="X115" s="16">
        <f t="shared" si="17"/>
        <v>1.64</v>
      </c>
      <c r="Y115" s="17">
        <f t="shared" si="18"/>
        <v>12.5</v>
      </c>
      <c r="Z115" s="17">
        <f t="shared" si="19"/>
        <v>841.94999999999504</v>
      </c>
      <c r="AA115" s="205" t="str">
        <f>IF(COUNTIF(K$6:K115,K115)=1,MAX(AA$6:AA114)+1,"")</f>
        <v/>
      </c>
      <c r="AB115" s="144" t="str">
        <f t="shared" si="25"/>
        <v>Т5 С10</v>
      </c>
      <c r="AC115" s="24"/>
      <c r="AD115" s="24"/>
      <c r="AE115" s="24"/>
      <c r="AF115" s="24"/>
      <c r="AG115" s="24"/>
      <c r="AH115" s="24"/>
      <c r="AI115" s="24"/>
    </row>
    <row r="116" spans="2:35" ht="12.75">
      <c r="B116" s="31">
        <f>IF($B115="№",1,MAX($B$7:$B115)+1)</f>
        <v>110</v>
      </c>
      <c r="C116" s="147">
        <f t="shared" si="20"/>
        <v>43938</v>
      </c>
      <c r="D116" s="9">
        <v>43938.770963622694</v>
      </c>
      <c r="E116" s="9">
        <v>43938.771096469893</v>
      </c>
      <c r="F116" s="10" t="s">
        <v>86</v>
      </c>
      <c r="G116" s="10" t="s">
        <v>88</v>
      </c>
      <c r="H116" s="11">
        <v>2</v>
      </c>
      <c r="I116" s="12">
        <v>2825.5</v>
      </c>
      <c r="J116" s="12">
        <v>2826.75</v>
      </c>
      <c r="K116" s="10" t="s">
        <v>99</v>
      </c>
      <c r="L116" s="33">
        <f t="shared" si="13"/>
        <v>1.25</v>
      </c>
      <c r="M116" s="34">
        <f t="shared" si="21"/>
        <v>5</v>
      </c>
      <c r="N116" s="17">
        <f t="shared" si="14"/>
        <v>10.86</v>
      </c>
      <c r="O116" s="35">
        <f t="shared" si="15"/>
        <v>1.2898628184571605E-2</v>
      </c>
      <c r="P116" s="32">
        <f t="shared" si="16"/>
        <v>1.3284719898365438E-4</v>
      </c>
      <c r="Q116" s="10"/>
      <c r="R116" s="13"/>
      <c r="S116" s="14"/>
      <c r="T116" s="10"/>
      <c r="U116" s="144" t="str">
        <f t="shared" si="22"/>
        <v>ME</v>
      </c>
      <c r="V116" s="15">
        <f t="shared" si="23"/>
        <v>0.77096362269367091</v>
      </c>
      <c r="W116" s="16">
        <f t="shared" si="24"/>
        <v>841.94999999999504</v>
      </c>
      <c r="X116" s="16">
        <f t="shared" si="17"/>
        <v>1.64</v>
      </c>
      <c r="Y116" s="17">
        <f t="shared" si="18"/>
        <v>12.5</v>
      </c>
      <c r="Z116" s="17">
        <f t="shared" si="19"/>
        <v>852.80999999999506</v>
      </c>
      <c r="AA116" s="205" t="str">
        <f>IF(COUNTIF(K$6:K116,K116)=1,MAX(AA$6:AA115)+1,"")</f>
        <v/>
      </c>
      <c r="AB116" s="144" t="str">
        <f t="shared" si="25"/>
        <v>Т5 С10</v>
      </c>
      <c r="AC116" s="24"/>
      <c r="AD116" s="24"/>
      <c r="AE116" s="24"/>
      <c r="AF116" s="24"/>
      <c r="AG116" s="24"/>
      <c r="AH116" s="24"/>
      <c r="AI116" s="24"/>
    </row>
    <row r="117" spans="2:35" ht="12.75">
      <c r="B117" s="31">
        <f>IF($B116="№",1,MAX($B$7:$B116)+1)</f>
        <v>111</v>
      </c>
      <c r="C117" s="147">
        <f t="shared" si="20"/>
        <v>43938</v>
      </c>
      <c r="D117" s="9">
        <v>43938.772379340298</v>
      </c>
      <c r="E117" s="9">
        <v>43938.772956469897</v>
      </c>
      <c r="F117" s="10" t="s">
        <v>86</v>
      </c>
      <c r="G117" s="10" t="s">
        <v>87</v>
      </c>
      <c r="H117" s="11">
        <v>2</v>
      </c>
      <c r="I117" s="12">
        <v>2822.75</v>
      </c>
      <c r="J117" s="12">
        <v>2825.25</v>
      </c>
      <c r="K117" s="10" t="s">
        <v>99</v>
      </c>
      <c r="L117" s="33">
        <f t="shared" si="13"/>
        <v>-2.5</v>
      </c>
      <c r="M117" s="34">
        <f t="shared" si="21"/>
        <v>-10</v>
      </c>
      <c r="N117" s="17">
        <f t="shared" si="14"/>
        <v>-26.64</v>
      </c>
      <c r="O117" s="35">
        <f t="shared" si="15"/>
        <v>-3.1237907623034619E-2</v>
      </c>
      <c r="P117" s="32">
        <f t="shared" si="16"/>
        <v>5.7712959824129939E-4</v>
      </c>
      <c r="Q117" s="10"/>
      <c r="R117" s="13"/>
      <c r="S117" s="14"/>
      <c r="T117" s="10"/>
      <c r="U117" s="144" t="str">
        <f t="shared" si="22"/>
        <v>ME</v>
      </c>
      <c r="V117" s="15">
        <f t="shared" si="23"/>
        <v>0.77237934029835742</v>
      </c>
      <c r="W117" s="16">
        <f t="shared" si="24"/>
        <v>852.80999999999506</v>
      </c>
      <c r="X117" s="16">
        <f t="shared" si="17"/>
        <v>1.64</v>
      </c>
      <c r="Y117" s="17">
        <f t="shared" si="18"/>
        <v>-25</v>
      </c>
      <c r="Z117" s="17">
        <f t="shared" si="19"/>
        <v>826.16999999999507</v>
      </c>
      <c r="AA117" s="205" t="str">
        <f>IF(COUNTIF(K$6:K117,K117)=1,MAX(AA$6:AA116)+1,"")</f>
        <v/>
      </c>
      <c r="AB117" s="144" t="str">
        <f t="shared" si="25"/>
        <v>Т5 С10</v>
      </c>
      <c r="AC117" s="24"/>
      <c r="AD117" s="24"/>
      <c r="AE117" s="24"/>
      <c r="AF117" s="24"/>
      <c r="AG117" s="24"/>
      <c r="AH117" s="24"/>
      <c r="AI117" s="24"/>
    </row>
    <row r="118" spans="2:35" ht="12.75">
      <c r="B118" s="31">
        <f>IF($B117="№",1,MAX($B$7:$B117)+1)</f>
        <v>112</v>
      </c>
      <c r="C118" s="147">
        <f t="shared" si="20"/>
        <v>43938</v>
      </c>
      <c r="D118" s="9">
        <v>43938.773597569409</v>
      </c>
      <c r="E118" s="9">
        <v>43938.773718912009</v>
      </c>
      <c r="F118" s="10" t="s">
        <v>86</v>
      </c>
      <c r="G118" s="10" t="s">
        <v>88</v>
      </c>
      <c r="H118" s="11">
        <v>2</v>
      </c>
      <c r="I118" s="12">
        <v>2827.25</v>
      </c>
      <c r="J118" s="12">
        <v>2828.5</v>
      </c>
      <c r="K118" s="10" t="s">
        <v>99</v>
      </c>
      <c r="L118" s="33">
        <f t="shared" si="13"/>
        <v>1.25</v>
      </c>
      <c r="M118" s="34">
        <f t="shared" si="21"/>
        <v>5</v>
      </c>
      <c r="N118" s="17">
        <f t="shared" si="14"/>
        <v>10.86</v>
      </c>
      <c r="O118" s="35">
        <f t="shared" si="15"/>
        <v>1.314499437161851E-2</v>
      </c>
      <c r="P118" s="32">
        <f t="shared" si="16"/>
        <v>1.2134260032325983E-4</v>
      </c>
      <c r="Q118" s="10"/>
      <c r="R118" s="13"/>
      <c r="S118" s="14"/>
      <c r="T118" s="10"/>
      <c r="U118" s="144" t="str">
        <f t="shared" si="22"/>
        <v>ME</v>
      </c>
      <c r="V118" s="15">
        <f t="shared" si="23"/>
        <v>0.7735975694085937</v>
      </c>
      <c r="W118" s="16">
        <f t="shared" si="24"/>
        <v>826.16999999999507</v>
      </c>
      <c r="X118" s="16">
        <f t="shared" si="17"/>
        <v>1.64</v>
      </c>
      <c r="Y118" s="17">
        <f t="shared" si="18"/>
        <v>12.5</v>
      </c>
      <c r="Z118" s="17">
        <f t="shared" si="19"/>
        <v>837.02999999999508</v>
      </c>
      <c r="AA118" s="205" t="str">
        <f>IF(COUNTIF(K$6:K118,K118)=1,MAX(AA$6:AA117)+1,"")</f>
        <v/>
      </c>
      <c r="AB118" s="144" t="str">
        <f t="shared" si="25"/>
        <v>Т5 С10</v>
      </c>
      <c r="AC118" s="24"/>
      <c r="AD118" s="24"/>
      <c r="AE118" s="24"/>
      <c r="AF118" s="24"/>
      <c r="AG118" s="24"/>
      <c r="AH118" s="24"/>
      <c r="AI118" s="24"/>
    </row>
    <row r="119" spans="2:35" ht="12.75">
      <c r="B119" s="31">
        <f>IF($B118="№",1,MAX($B$7:$B118)+1)</f>
        <v>113</v>
      </c>
      <c r="C119" s="147">
        <f t="shared" si="20"/>
        <v>43938</v>
      </c>
      <c r="D119" s="9">
        <v>43938.775319687498</v>
      </c>
      <c r="E119" s="9">
        <v>43938.775671747702</v>
      </c>
      <c r="F119" s="10" t="s">
        <v>86</v>
      </c>
      <c r="G119" s="10" t="s">
        <v>88</v>
      </c>
      <c r="H119" s="11">
        <v>2</v>
      </c>
      <c r="I119" s="12">
        <v>2830</v>
      </c>
      <c r="J119" s="12">
        <v>2831.25</v>
      </c>
      <c r="K119" s="10" t="s">
        <v>99</v>
      </c>
      <c r="L119" s="33">
        <f t="shared" si="13"/>
        <v>1.25</v>
      </c>
      <c r="M119" s="34">
        <f t="shared" si="21"/>
        <v>5</v>
      </c>
      <c r="N119" s="17">
        <f t="shared" si="14"/>
        <v>10.86</v>
      </c>
      <c r="O119" s="35">
        <f t="shared" si="15"/>
        <v>1.2974445360381424E-2</v>
      </c>
      <c r="P119" s="32">
        <f t="shared" si="16"/>
        <v>3.5206020402256399E-4</v>
      </c>
      <c r="Q119" s="10"/>
      <c r="R119" s="13"/>
      <c r="S119" s="14"/>
      <c r="T119" s="10"/>
      <c r="U119" s="144" t="str">
        <f t="shared" si="22"/>
        <v>ME</v>
      </c>
      <c r="V119" s="15">
        <f t="shared" si="23"/>
        <v>0.77531968749826774</v>
      </c>
      <c r="W119" s="16">
        <f t="shared" si="24"/>
        <v>837.02999999999508</v>
      </c>
      <c r="X119" s="16">
        <f t="shared" si="17"/>
        <v>1.64</v>
      </c>
      <c r="Y119" s="17">
        <f t="shared" si="18"/>
        <v>12.5</v>
      </c>
      <c r="Z119" s="17">
        <f t="shared" si="19"/>
        <v>847.8899999999951</v>
      </c>
      <c r="AA119" s="205" t="str">
        <f>IF(COUNTIF(K$6:K119,K119)=1,MAX(AA$6:AA118)+1,"")</f>
        <v/>
      </c>
      <c r="AB119" s="144" t="str">
        <f t="shared" si="25"/>
        <v>Т5 С10</v>
      </c>
      <c r="AC119" s="24"/>
      <c r="AD119" s="24"/>
      <c r="AE119" s="24"/>
      <c r="AF119" s="24"/>
      <c r="AG119" s="24"/>
      <c r="AH119" s="24"/>
      <c r="AI119" s="24"/>
    </row>
    <row r="120" spans="2:35" ht="12.75">
      <c r="B120" s="31">
        <f>IF($B119="№",1,MAX($B$7:$B119)+1)</f>
        <v>114</v>
      </c>
      <c r="C120" s="147">
        <f t="shared" si="20"/>
        <v>43938</v>
      </c>
      <c r="D120" s="9">
        <v>43938.777778912001</v>
      </c>
      <c r="E120" s="9">
        <v>43938.777899942099</v>
      </c>
      <c r="F120" s="10" t="s">
        <v>86</v>
      </c>
      <c r="G120" s="10" t="s">
        <v>87</v>
      </c>
      <c r="H120" s="11">
        <v>2</v>
      </c>
      <c r="I120" s="12">
        <v>2833</v>
      </c>
      <c r="J120" s="12">
        <v>2831.75</v>
      </c>
      <c r="K120" s="10" t="s">
        <v>99</v>
      </c>
      <c r="L120" s="33">
        <f t="shared" si="13"/>
        <v>1.25</v>
      </c>
      <c r="M120" s="34">
        <f t="shared" si="21"/>
        <v>5</v>
      </c>
      <c r="N120" s="17">
        <f t="shared" si="14"/>
        <v>10.86</v>
      </c>
      <c r="O120" s="35">
        <f t="shared" si="15"/>
        <v>1.2808265223083256E-2</v>
      </c>
      <c r="P120" s="32">
        <f t="shared" si="16"/>
        <v>1.2103009794373065E-4</v>
      </c>
      <c r="Q120" s="10"/>
      <c r="R120" s="13"/>
      <c r="S120" s="14"/>
      <c r="T120" s="10"/>
      <c r="U120" s="144" t="str">
        <f t="shared" si="22"/>
        <v>ME</v>
      </c>
      <c r="V120" s="15">
        <f t="shared" si="23"/>
        <v>0.77777891200094018</v>
      </c>
      <c r="W120" s="16">
        <f t="shared" si="24"/>
        <v>847.8899999999951</v>
      </c>
      <c r="X120" s="16">
        <f t="shared" si="17"/>
        <v>1.64</v>
      </c>
      <c r="Y120" s="17">
        <f t="shared" si="18"/>
        <v>12.5</v>
      </c>
      <c r="Z120" s="17">
        <f t="shared" si="19"/>
        <v>858.74999999999511</v>
      </c>
      <c r="AA120" s="205" t="str">
        <f>IF(COUNTIF(K$6:K120,K120)=1,MAX(AA$6:AA119)+1,"")</f>
        <v/>
      </c>
      <c r="AB120" s="144" t="str">
        <f t="shared" si="25"/>
        <v>Т5 С10</v>
      </c>
      <c r="AC120" s="24"/>
      <c r="AD120" s="24"/>
      <c r="AE120" s="24"/>
      <c r="AF120" s="24"/>
      <c r="AG120" s="24"/>
      <c r="AH120" s="24"/>
      <c r="AI120" s="24"/>
    </row>
    <row r="121" spans="2:35" ht="12.75">
      <c r="B121" s="31">
        <f>IF($B120="№",1,MAX($B$7:$B120)+1)</f>
        <v>115</v>
      </c>
      <c r="C121" s="147">
        <f t="shared" si="20"/>
        <v>43938</v>
      </c>
      <c r="D121" s="9">
        <v>43938.778167962999</v>
      </c>
      <c r="E121" s="9">
        <v>43938.781113935198</v>
      </c>
      <c r="F121" s="10" t="s">
        <v>86</v>
      </c>
      <c r="G121" s="10" t="s">
        <v>87</v>
      </c>
      <c r="H121" s="11">
        <v>2</v>
      </c>
      <c r="I121" s="12">
        <v>2833.25</v>
      </c>
      <c r="J121" s="12">
        <v>2832</v>
      </c>
      <c r="K121" s="10" t="s">
        <v>99</v>
      </c>
      <c r="L121" s="33">
        <f t="shared" si="13"/>
        <v>1.25</v>
      </c>
      <c r="M121" s="34">
        <f t="shared" si="21"/>
        <v>5</v>
      </c>
      <c r="N121" s="17">
        <f t="shared" si="14"/>
        <v>10.86</v>
      </c>
      <c r="O121" s="35">
        <f t="shared" si="15"/>
        <v>1.2646288209607058E-2</v>
      </c>
      <c r="P121" s="32">
        <f t="shared" si="16"/>
        <v>2.9459721990860999E-3</v>
      </c>
      <c r="Q121" s="10"/>
      <c r="R121" s="13"/>
      <c r="S121" s="14"/>
      <c r="T121" s="10"/>
      <c r="U121" s="144" t="str">
        <f t="shared" si="22"/>
        <v>ME</v>
      </c>
      <c r="V121" s="15">
        <f t="shared" si="23"/>
        <v>0.77816796299885027</v>
      </c>
      <c r="W121" s="16">
        <f t="shared" si="24"/>
        <v>858.74999999999511</v>
      </c>
      <c r="X121" s="16">
        <f t="shared" si="17"/>
        <v>1.64</v>
      </c>
      <c r="Y121" s="17">
        <f t="shared" si="18"/>
        <v>12.5</v>
      </c>
      <c r="Z121" s="17">
        <f t="shared" si="19"/>
        <v>869.60999999999513</v>
      </c>
      <c r="AA121" s="205" t="str">
        <f>IF(COUNTIF(K$6:K121,K121)=1,MAX(AA$6:AA120)+1,"")</f>
        <v/>
      </c>
      <c r="AB121" s="144" t="str">
        <f t="shared" si="25"/>
        <v>Т5 С10</v>
      </c>
      <c r="AC121" s="24"/>
      <c r="AD121" s="24"/>
      <c r="AE121" s="24"/>
      <c r="AF121" s="24"/>
      <c r="AG121" s="24"/>
      <c r="AH121" s="24"/>
      <c r="AI121" s="24"/>
    </row>
    <row r="122" spans="2:35" ht="12.75">
      <c r="B122" s="31">
        <f>IF($B121="№",1,MAX($B$7:$B121)+1)</f>
        <v>116</v>
      </c>
      <c r="C122" s="147">
        <f t="shared" si="20"/>
        <v>43938</v>
      </c>
      <c r="D122" s="9">
        <v>43938.786381180602</v>
      </c>
      <c r="E122" s="9">
        <v>43938.789157430598</v>
      </c>
      <c r="F122" s="10" t="s">
        <v>86</v>
      </c>
      <c r="G122" s="10" t="s">
        <v>87</v>
      </c>
      <c r="H122" s="11">
        <v>2</v>
      </c>
      <c r="I122" s="12">
        <v>2834</v>
      </c>
      <c r="J122" s="12">
        <v>2833.5</v>
      </c>
      <c r="K122" s="10" t="s">
        <v>99</v>
      </c>
      <c r="L122" s="33">
        <f t="shared" si="13"/>
        <v>0.5</v>
      </c>
      <c r="M122" s="34">
        <f t="shared" si="21"/>
        <v>2</v>
      </c>
      <c r="N122" s="17">
        <f t="shared" si="14"/>
        <v>3.3600000000000003</v>
      </c>
      <c r="O122" s="35">
        <f t="shared" si="15"/>
        <v>3.8638010142477883E-3</v>
      </c>
      <c r="P122" s="32">
        <f t="shared" si="16"/>
        <v>2.7762499958043918E-3</v>
      </c>
      <c r="Q122" s="10"/>
      <c r="R122" s="13"/>
      <c r="S122" s="14"/>
      <c r="T122" s="10"/>
      <c r="U122" s="144" t="str">
        <f t="shared" si="22"/>
        <v>ME</v>
      </c>
      <c r="V122" s="15">
        <f t="shared" si="23"/>
        <v>0.78638118060189299</v>
      </c>
      <c r="W122" s="16">
        <f t="shared" si="24"/>
        <v>869.60999999999513</v>
      </c>
      <c r="X122" s="16">
        <f t="shared" si="17"/>
        <v>1.64</v>
      </c>
      <c r="Y122" s="17">
        <f t="shared" si="18"/>
        <v>5</v>
      </c>
      <c r="Z122" s="17">
        <f t="shared" si="19"/>
        <v>872.96999999999514</v>
      </c>
      <c r="AA122" s="205" t="str">
        <f>IF(COUNTIF(K$6:K122,K122)=1,MAX(AA$6:AA121)+1,"")</f>
        <v/>
      </c>
      <c r="AB122" s="144" t="str">
        <f t="shared" si="25"/>
        <v>Т5 С10</v>
      </c>
      <c r="AC122" s="24"/>
      <c r="AD122" s="24"/>
      <c r="AE122" s="24"/>
      <c r="AF122" s="24"/>
      <c r="AG122" s="24"/>
      <c r="AH122" s="24"/>
      <c r="AI122" s="24"/>
    </row>
    <row r="123" spans="2:35" ht="12.75">
      <c r="B123" s="31">
        <f>IF($B122="№",1,MAX($B$7:$B122)+1)</f>
        <v>117</v>
      </c>
      <c r="C123" s="147">
        <f t="shared" si="20"/>
        <v>43938</v>
      </c>
      <c r="D123" s="9">
        <v>43938.792665127301</v>
      </c>
      <c r="E123" s="9">
        <v>43938.792837963003</v>
      </c>
      <c r="F123" s="10" t="s">
        <v>86</v>
      </c>
      <c r="G123" s="10" t="s">
        <v>87</v>
      </c>
      <c r="H123" s="11">
        <v>2</v>
      </c>
      <c r="I123" s="12">
        <v>2829</v>
      </c>
      <c r="J123" s="12">
        <v>2827.75</v>
      </c>
      <c r="K123" s="10" t="s">
        <v>99</v>
      </c>
      <c r="L123" s="33">
        <f t="shared" si="13"/>
        <v>1.25</v>
      </c>
      <c r="M123" s="34">
        <f t="shared" si="21"/>
        <v>5</v>
      </c>
      <c r="N123" s="17">
        <f t="shared" si="14"/>
        <v>10.86</v>
      </c>
      <c r="O123" s="35">
        <f t="shared" si="15"/>
        <v>1.244029004433149E-2</v>
      </c>
      <c r="P123" s="32">
        <f t="shared" si="16"/>
        <v>1.7283570196013898E-4</v>
      </c>
      <c r="Q123" s="10"/>
      <c r="R123" s="13"/>
      <c r="S123" s="14"/>
      <c r="T123" s="10"/>
      <c r="U123" s="144" t="str">
        <f t="shared" si="22"/>
        <v>ME</v>
      </c>
      <c r="V123" s="15">
        <f t="shared" si="23"/>
        <v>0.79266512730100658</v>
      </c>
      <c r="W123" s="16">
        <f t="shared" si="24"/>
        <v>872.96999999999514</v>
      </c>
      <c r="X123" s="16">
        <f t="shared" si="17"/>
        <v>1.64</v>
      </c>
      <c r="Y123" s="17">
        <f t="shared" si="18"/>
        <v>12.5</v>
      </c>
      <c r="Z123" s="17">
        <f t="shared" si="19"/>
        <v>883.82999999999515</v>
      </c>
      <c r="AA123" s="205" t="str">
        <f>IF(COUNTIF(K$6:K123,K123)=1,MAX(AA$6:AA122)+1,"")</f>
        <v/>
      </c>
      <c r="AB123" s="144" t="str">
        <f t="shared" si="25"/>
        <v>Т5 С10</v>
      </c>
      <c r="AC123" s="24"/>
      <c r="AD123" s="24"/>
      <c r="AE123" s="24"/>
      <c r="AF123" s="24"/>
      <c r="AG123" s="24"/>
      <c r="AH123" s="24"/>
      <c r="AI123" s="24"/>
    </row>
    <row r="124" spans="2:35" ht="12.75">
      <c r="B124" s="31">
        <f>IF($B123="№",1,MAX($B$7:$B123)+1)</f>
        <v>118</v>
      </c>
      <c r="C124" s="147">
        <f t="shared" si="20"/>
        <v>43938</v>
      </c>
      <c r="D124" s="9">
        <v>43938.793126331002</v>
      </c>
      <c r="E124" s="9">
        <v>43938.798067592608</v>
      </c>
      <c r="F124" s="10" t="s">
        <v>86</v>
      </c>
      <c r="G124" s="10" t="s">
        <v>87</v>
      </c>
      <c r="H124" s="11">
        <v>2</v>
      </c>
      <c r="I124" s="12">
        <v>2829.5</v>
      </c>
      <c r="J124" s="12">
        <v>2828.5</v>
      </c>
      <c r="K124" s="10" t="s">
        <v>99</v>
      </c>
      <c r="L124" s="33">
        <f t="shared" si="13"/>
        <v>1</v>
      </c>
      <c r="M124" s="34">
        <f t="shared" si="21"/>
        <v>4</v>
      </c>
      <c r="N124" s="17">
        <f t="shared" si="14"/>
        <v>8.36</v>
      </c>
      <c r="O124" s="35">
        <f t="shared" si="15"/>
        <v>9.4588325809262467E-3</v>
      </c>
      <c r="P124" s="32">
        <f t="shared" si="16"/>
        <v>4.9412616062909365E-3</v>
      </c>
      <c r="Q124" s="10"/>
      <c r="R124" s="13"/>
      <c r="S124" s="14"/>
      <c r="T124" s="10"/>
      <c r="U124" s="144" t="str">
        <f t="shared" si="22"/>
        <v>ME</v>
      </c>
      <c r="V124" s="15">
        <f t="shared" si="23"/>
        <v>0.79312633100198582</v>
      </c>
      <c r="W124" s="16">
        <f t="shared" si="24"/>
        <v>883.82999999999515</v>
      </c>
      <c r="X124" s="16">
        <f t="shared" si="17"/>
        <v>1.64</v>
      </c>
      <c r="Y124" s="17">
        <f t="shared" si="18"/>
        <v>10</v>
      </c>
      <c r="Z124" s="17">
        <f t="shared" si="19"/>
        <v>892.18999999999517</v>
      </c>
      <c r="AA124" s="205" t="str">
        <f>IF(COUNTIF(K$6:K124,K124)=1,MAX(AA$6:AA123)+1,"")</f>
        <v/>
      </c>
      <c r="AB124" s="144" t="str">
        <f t="shared" si="25"/>
        <v>Т5 С10</v>
      </c>
      <c r="AC124" s="24"/>
      <c r="AD124" s="24"/>
      <c r="AE124" s="24"/>
      <c r="AF124" s="24"/>
      <c r="AG124" s="24"/>
      <c r="AH124" s="24"/>
      <c r="AI124" s="24"/>
    </row>
    <row r="125" spans="2:35" ht="12.75">
      <c r="B125" s="31">
        <f>IF($B124="№",1,MAX($B$7:$B124)+1)</f>
        <v>119</v>
      </c>
      <c r="C125" s="147">
        <f t="shared" si="20"/>
        <v>43938</v>
      </c>
      <c r="D125" s="9">
        <v>43938.798770162</v>
      </c>
      <c r="E125" s="9">
        <v>43938.799332314797</v>
      </c>
      <c r="F125" s="10" t="s">
        <v>86</v>
      </c>
      <c r="G125" s="10" t="s">
        <v>88</v>
      </c>
      <c r="H125" s="11">
        <v>2</v>
      </c>
      <c r="I125" s="12">
        <v>2828</v>
      </c>
      <c r="J125" s="12">
        <v>2828.75</v>
      </c>
      <c r="K125" s="10" t="s">
        <v>99</v>
      </c>
      <c r="L125" s="33">
        <f t="shared" si="13"/>
        <v>0.75</v>
      </c>
      <c r="M125" s="34">
        <f t="shared" si="21"/>
        <v>3</v>
      </c>
      <c r="N125" s="17">
        <f t="shared" si="14"/>
        <v>5.86</v>
      </c>
      <c r="O125" s="35">
        <f t="shared" si="15"/>
        <v>6.568107690066053E-3</v>
      </c>
      <c r="P125" s="32">
        <f t="shared" si="16"/>
        <v>5.6215279619209468E-4</v>
      </c>
      <c r="Q125" s="10"/>
      <c r="R125" s="13"/>
      <c r="S125" s="14"/>
      <c r="T125" s="10"/>
      <c r="U125" s="144" t="str">
        <f t="shared" si="22"/>
        <v>ME</v>
      </c>
      <c r="V125" s="15">
        <f t="shared" si="23"/>
        <v>0.79877016200043727</v>
      </c>
      <c r="W125" s="16">
        <f t="shared" si="24"/>
        <v>892.18999999999517</v>
      </c>
      <c r="X125" s="16">
        <f t="shared" si="17"/>
        <v>1.64</v>
      </c>
      <c r="Y125" s="17">
        <f t="shared" si="18"/>
        <v>7.5</v>
      </c>
      <c r="Z125" s="17">
        <f t="shared" si="19"/>
        <v>898.04999999999518</v>
      </c>
      <c r="AA125" s="205" t="str">
        <f>IF(COUNTIF(K$6:K125,K125)=1,MAX(AA$6:AA124)+1,"")</f>
        <v/>
      </c>
      <c r="AB125" s="144" t="str">
        <f t="shared" si="25"/>
        <v>Т5 С10</v>
      </c>
      <c r="AC125" s="24"/>
      <c r="AD125" s="24"/>
      <c r="AE125" s="24"/>
      <c r="AF125" s="24"/>
      <c r="AG125" s="24"/>
      <c r="AH125" s="24"/>
      <c r="AI125" s="24"/>
    </row>
    <row r="126" spans="2:35" ht="12.75">
      <c r="B126" s="31">
        <f>IF($B125="№",1,MAX($B$7:$B125)+1)</f>
        <v>120</v>
      </c>
      <c r="C126" s="147">
        <f t="shared" si="20"/>
        <v>43938</v>
      </c>
      <c r="D126" s="9">
        <v>43938.800256770803</v>
      </c>
      <c r="E126" s="9">
        <v>43938.809578472195</v>
      </c>
      <c r="F126" s="10" t="s">
        <v>86</v>
      </c>
      <c r="G126" s="10" t="s">
        <v>87</v>
      </c>
      <c r="H126" s="11">
        <v>2</v>
      </c>
      <c r="I126" s="12">
        <v>2828</v>
      </c>
      <c r="J126" s="12">
        <v>2829.5</v>
      </c>
      <c r="K126" s="10" t="s">
        <v>99</v>
      </c>
      <c r="L126" s="33">
        <f t="shared" si="13"/>
        <v>-1.5</v>
      </c>
      <c r="M126" s="34">
        <f t="shared" si="21"/>
        <v>-6</v>
      </c>
      <c r="N126" s="17">
        <f t="shared" si="14"/>
        <v>-16.64</v>
      </c>
      <c r="O126" s="35">
        <f t="shared" si="15"/>
        <v>-1.8529035131674282E-2</v>
      </c>
      <c r="P126" s="32">
        <f t="shared" si="16"/>
        <v>9.3217013927642256E-3</v>
      </c>
      <c r="Q126" s="10"/>
      <c r="R126" s="13"/>
      <c r="S126" s="14"/>
      <c r="T126" s="10"/>
      <c r="U126" s="144" t="str">
        <f t="shared" si="22"/>
        <v>ME</v>
      </c>
      <c r="V126" s="15">
        <f t="shared" si="23"/>
        <v>0.80025677080266178</v>
      </c>
      <c r="W126" s="16">
        <f t="shared" si="24"/>
        <v>898.04999999999518</v>
      </c>
      <c r="X126" s="16">
        <f t="shared" si="17"/>
        <v>1.64</v>
      </c>
      <c r="Y126" s="17">
        <f t="shared" si="18"/>
        <v>-15</v>
      </c>
      <c r="Z126" s="17">
        <f t="shared" si="19"/>
        <v>881.40999999999519</v>
      </c>
      <c r="AA126" s="205" t="str">
        <f>IF(COUNTIF(K$6:K126,K126)=1,MAX(AA$6:AA125)+1,"")</f>
        <v/>
      </c>
      <c r="AB126" s="144" t="str">
        <f t="shared" si="25"/>
        <v>Т5 С10</v>
      </c>
      <c r="AC126" s="24"/>
      <c r="AD126" s="24"/>
      <c r="AE126" s="24"/>
      <c r="AF126" s="24"/>
      <c r="AG126" s="24"/>
      <c r="AH126" s="24"/>
      <c r="AI126" s="24"/>
    </row>
    <row r="127" spans="2:35" ht="12.75">
      <c r="B127" s="31">
        <f>IF($B126="№",1,MAX($B$7:$B126)+1)</f>
        <v>121</v>
      </c>
      <c r="C127" s="147">
        <f t="shared" si="20"/>
        <v>43938</v>
      </c>
      <c r="D127" s="9">
        <v>43938.803773148145</v>
      </c>
      <c r="E127" s="9">
        <v>43938.809579502296</v>
      </c>
      <c r="F127" s="10" t="s">
        <v>86</v>
      </c>
      <c r="G127" s="10" t="s">
        <v>87</v>
      </c>
      <c r="H127" s="11">
        <v>2</v>
      </c>
      <c r="I127" s="12">
        <v>2834.75</v>
      </c>
      <c r="J127" s="12">
        <v>2830.5</v>
      </c>
      <c r="K127" s="10" t="s">
        <v>99</v>
      </c>
      <c r="L127" s="33">
        <f t="shared" si="13"/>
        <v>4.25</v>
      </c>
      <c r="M127" s="34">
        <f t="shared" si="21"/>
        <v>17</v>
      </c>
      <c r="N127" s="17">
        <f t="shared" si="14"/>
        <v>40.86</v>
      </c>
      <c r="O127" s="35">
        <f t="shared" si="15"/>
        <v>4.6357540758557567E-2</v>
      </c>
      <c r="P127" s="32">
        <f t="shared" si="16"/>
        <v>5.8063541509909555E-3</v>
      </c>
      <c r="Q127" s="10"/>
      <c r="R127" s="13"/>
      <c r="S127" s="14"/>
      <c r="T127" s="10"/>
      <c r="U127" s="144" t="str">
        <f t="shared" si="22"/>
        <v>ME</v>
      </c>
      <c r="V127" s="15">
        <f t="shared" si="23"/>
        <v>0.80377314814541023</v>
      </c>
      <c r="W127" s="16">
        <f t="shared" si="24"/>
        <v>881.40999999999519</v>
      </c>
      <c r="X127" s="16">
        <f t="shared" si="17"/>
        <v>1.64</v>
      </c>
      <c r="Y127" s="17">
        <f t="shared" si="18"/>
        <v>42.5</v>
      </c>
      <c r="Z127" s="17">
        <f t="shared" si="19"/>
        <v>922.26999999999521</v>
      </c>
      <c r="AA127" s="205" t="str">
        <f>IF(COUNTIF(K$6:K127,K127)=1,MAX(AA$6:AA126)+1,"")</f>
        <v/>
      </c>
      <c r="AB127" s="144" t="str">
        <f t="shared" si="25"/>
        <v>Т5 С10</v>
      </c>
      <c r="AC127" s="24"/>
      <c r="AD127" s="24"/>
      <c r="AE127" s="24"/>
      <c r="AF127" s="24"/>
      <c r="AG127" s="24"/>
      <c r="AH127" s="24"/>
      <c r="AI127" s="24"/>
    </row>
    <row r="128" spans="2:35" ht="12.75">
      <c r="B128" s="31">
        <f>IF($B127="№",1,MAX($B$7:$B127)+1)</f>
        <v>122</v>
      </c>
      <c r="C128" s="147">
        <f t="shared" si="20"/>
        <v>43938</v>
      </c>
      <c r="D128" s="9">
        <v>43938.803782245406</v>
      </c>
      <c r="E128" s="9">
        <v>43938.809580555593</v>
      </c>
      <c r="F128" s="10" t="s">
        <v>86</v>
      </c>
      <c r="G128" s="10" t="s">
        <v>87</v>
      </c>
      <c r="H128" s="11">
        <v>2</v>
      </c>
      <c r="I128" s="12">
        <v>2834.25</v>
      </c>
      <c r="J128" s="12">
        <v>2830.5</v>
      </c>
      <c r="K128" s="10" t="s">
        <v>99</v>
      </c>
      <c r="L128" s="33">
        <f t="shared" si="13"/>
        <v>3.75</v>
      </c>
      <c r="M128" s="34">
        <f t="shared" si="21"/>
        <v>15</v>
      </c>
      <c r="N128" s="17">
        <f t="shared" si="14"/>
        <v>35.86</v>
      </c>
      <c r="O128" s="35">
        <f t="shared" si="15"/>
        <v>3.8882322963991224E-2</v>
      </c>
      <c r="P128" s="32">
        <f t="shared" si="16"/>
        <v>5.7983101869467646E-3</v>
      </c>
      <c r="Q128" s="10"/>
      <c r="R128" s="13"/>
      <c r="S128" s="14"/>
      <c r="T128" s="10"/>
      <c r="U128" s="144" t="str">
        <f t="shared" si="22"/>
        <v>ME</v>
      </c>
      <c r="V128" s="15">
        <f t="shared" si="23"/>
        <v>0.80378224540618248</v>
      </c>
      <c r="W128" s="16">
        <f t="shared" si="24"/>
        <v>922.26999999999521</v>
      </c>
      <c r="X128" s="16">
        <f t="shared" si="17"/>
        <v>1.64</v>
      </c>
      <c r="Y128" s="17">
        <f t="shared" si="18"/>
        <v>37.5</v>
      </c>
      <c r="Z128" s="17">
        <f t="shared" si="19"/>
        <v>958.12999999999522</v>
      </c>
      <c r="AA128" s="205" t="str">
        <f>IF(COUNTIF(K$6:K128,K128)=1,MAX(AA$6:AA127)+1,"")</f>
        <v/>
      </c>
      <c r="AB128" s="144" t="str">
        <f t="shared" si="25"/>
        <v>Т5 С10</v>
      </c>
      <c r="AC128" s="24"/>
      <c r="AD128" s="24"/>
      <c r="AE128" s="24"/>
      <c r="AF128" s="24"/>
      <c r="AG128" s="24"/>
      <c r="AH128" s="24"/>
      <c r="AI128" s="24"/>
    </row>
    <row r="129" spans="2:35" ht="12.75">
      <c r="B129" s="31">
        <f>IF($B128="№",1,MAX($B$7:$B128)+1)</f>
        <v>123</v>
      </c>
      <c r="C129" s="147">
        <f t="shared" si="20"/>
        <v>43938</v>
      </c>
      <c r="D129" s="9">
        <v>43938.80384266199</v>
      </c>
      <c r="E129" s="9">
        <v>43938.809581226902</v>
      </c>
      <c r="F129" s="10" t="s">
        <v>86</v>
      </c>
      <c r="G129" s="10" t="s">
        <v>87</v>
      </c>
      <c r="H129" s="11">
        <v>2</v>
      </c>
      <c r="I129" s="12">
        <v>2834.5</v>
      </c>
      <c r="J129" s="12">
        <v>2830.5</v>
      </c>
      <c r="K129" s="10" t="s">
        <v>99</v>
      </c>
      <c r="L129" s="33">
        <f t="shared" si="13"/>
        <v>4</v>
      </c>
      <c r="M129" s="34">
        <f t="shared" si="21"/>
        <v>16</v>
      </c>
      <c r="N129" s="17">
        <f t="shared" si="14"/>
        <v>38.36</v>
      </c>
      <c r="O129" s="35">
        <f t="shared" si="15"/>
        <v>4.0036320749794067E-2</v>
      </c>
      <c r="P129" s="32">
        <f t="shared" si="16"/>
        <v>5.738564912462607E-3</v>
      </c>
      <c r="Q129" s="10"/>
      <c r="R129" s="13"/>
      <c r="S129" s="14"/>
      <c r="T129" s="10"/>
      <c r="U129" s="144" t="str">
        <f t="shared" si="22"/>
        <v>ME</v>
      </c>
      <c r="V129" s="15">
        <f t="shared" si="23"/>
        <v>0.80384266198961996</v>
      </c>
      <c r="W129" s="16">
        <f t="shared" si="24"/>
        <v>958.12999999999522</v>
      </c>
      <c r="X129" s="16">
        <f t="shared" si="17"/>
        <v>1.64</v>
      </c>
      <c r="Y129" s="17">
        <f t="shared" si="18"/>
        <v>40</v>
      </c>
      <c r="Z129" s="17">
        <f t="shared" si="19"/>
        <v>996.48999999999523</v>
      </c>
      <c r="AA129" s="205" t="str">
        <f>IF(COUNTIF(K$6:K129,K129)=1,MAX(AA$6:AA128)+1,"")</f>
        <v/>
      </c>
      <c r="AB129" s="144" t="str">
        <f t="shared" si="25"/>
        <v>Т5 С10</v>
      </c>
      <c r="AC129" s="24"/>
      <c r="AD129" s="24"/>
      <c r="AE129" s="24"/>
      <c r="AF129" s="24"/>
      <c r="AG129" s="24"/>
      <c r="AH129" s="24"/>
      <c r="AI129" s="24"/>
    </row>
    <row r="130" spans="2:35" ht="12.75">
      <c r="B130" s="31">
        <f>IF($B129="№",1,MAX($B$7:$B129)+1)</f>
        <v>124</v>
      </c>
      <c r="C130" s="147">
        <f t="shared" si="20"/>
        <v>43959</v>
      </c>
      <c r="D130" s="9">
        <v>43959.7293126273</v>
      </c>
      <c r="E130" s="9">
        <v>43959.729391458299</v>
      </c>
      <c r="F130" s="10" t="s">
        <v>86</v>
      </c>
      <c r="G130" s="10" t="s">
        <v>87</v>
      </c>
      <c r="H130" s="11">
        <v>1</v>
      </c>
      <c r="I130" s="12">
        <v>2907.75</v>
      </c>
      <c r="J130" s="12">
        <v>2906.75</v>
      </c>
      <c r="K130" s="10" t="s">
        <v>95</v>
      </c>
      <c r="L130" s="33">
        <f t="shared" si="13"/>
        <v>1</v>
      </c>
      <c r="M130" s="34">
        <f t="shared" si="21"/>
        <v>4</v>
      </c>
      <c r="N130" s="17">
        <f t="shared" si="14"/>
        <v>4.18</v>
      </c>
      <c r="O130" s="35">
        <f t="shared" si="15"/>
        <v>4.1947234794127587E-3</v>
      </c>
      <c r="P130" s="32">
        <f t="shared" si="16"/>
        <v>7.8830998972989619E-5</v>
      </c>
      <c r="Q130" s="10"/>
      <c r="R130" s="13"/>
      <c r="S130" s="14"/>
      <c r="T130" s="10"/>
      <c r="U130" s="144" t="str">
        <f t="shared" si="22"/>
        <v>ME</v>
      </c>
      <c r="V130" s="15">
        <f t="shared" si="23"/>
        <v>0.72931262729980517</v>
      </c>
      <c r="W130" s="16">
        <f t="shared" si="24"/>
        <v>996.48999999999523</v>
      </c>
      <c r="X130" s="16">
        <f t="shared" si="17"/>
        <v>0.82</v>
      </c>
      <c r="Y130" s="17">
        <f t="shared" si="18"/>
        <v>5</v>
      </c>
      <c r="Z130" s="17">
        <f t="shared" si="19"/>
        <v>1000.6699999999952</v>
      </c>
      <c r="AA130" s="205" t="str">
        <f>IF(COUNTIF(K$6:K130,K130)=1,MAX(AA$6:AA129)+1,"")</f>
        <v/>
      </c>
      <c r="AB130" s="144" t="str">
        <f t="shared" si="25"/>
        <v>Т5 С8</v>
      </c>
      <c r="AC130" s="24"/>
      <c r="AD130" s="24"/>
      <c r="AE130" s="24"/>
      <c r="AF130" s="24"/>
      <c r="AG130" s="24"/>
      <c r="AH130" s="24"/>
      <c r="AI130" s="24"/>
    </row>
    <row r="131" spans="2:35" ht="12.75">
      <c r="B131" s="31">
        <f>IF($B130="№",1,MAX($B$7:$B130)+1)</f>
        <v>125</v>
      </c>
      <c r="C131" s="147">
        <f t="shared" si="20"/>
        <v>43959</v>
      </c>
      <c r="D131" s="9">
        <v>43959.729763969895</v>
      </c>
      <c r="E131" s="9">
        <v>43959.737865752308</v>
      </c>
      <c r="F131" s="10" t="s">
        <v>86</v>
      </c>
      <c r="G131" s="10" t="s">
        <v>87</v>
      </c>
      <c r="H131" s="11">
        <v>1</v>
      </c>
      <c r="I131" s="12">
        <v>2906.75</v>
      </c>
      <c r="J131" s="12">
        <v>2907.25</v>
      </c>
      <c r="K131" s="10" t="s">
        <v>95</v>
      </c>
      <c r="L131" s="33">
        <f t="shared" si="13"/>
        <v>-0.5</v>
      </c>
      <c r="M131" s="34">
        <f t="shared" si="21"/>
        <v>-2</v>
      </c>
      <c r="N131" s="17">
        <f t="shared" si="14"/>
        <v>-3.32</v>
      </c>
      <c r="O131" s="35">
        <f t="shared" si="15"/>
        <v>-3.317777089350151E-3</v>
      </c>
      <c r="P131" s="32">
        <f t="shared" si="16"/>
        <v>8.1017824122682214E-3</v>
      </c>
      <c r="Q131" s="10"/>
      <c r="R131" s="13"/>
      <c r="S131" s="14"/>
      <c r="T131" s="10"/>
      <c r="U131" s="144" t="str">
        <f t="shared" si="22"/>
        <v>ME</v>
      </c>
      <c r="V131" s="15">
        <f t="shared" si="23"/>
        <v>0.72976396989542991</v>
      </c>
      <c r="W131" s="16">
        <f t="shared" si="24"/>
        <v>1000.6699999999952</v>
      </c>
      <c r="X131" s="16">
        <f t="shared" si="17"/>
        <v>0.82</v>
      </c>
      <c r="Y131" s="17">
        <f t="shared" si="18"/>
        <v>-2.5</v>
      </c>
      <c r="Z131" s="17">
        <f t="shared" si="19"/>
        <v>997.34999999999513</v>
      </c>
      <c r="AA131" s="205" t="str">
        <f>IF(COUNTIF(K$6:K131,K131)=1,MAX(AA$6:AA130)+1,"")</f>
        <v/>
      </c>
      <c r="AB131" s="144" t="str">
        <f t="shared" si="25"/>
        <v>Т5 С8</v>
      </c>
      <c r="AC131" s="24"/>
      <c r="AD131" s="24"/>
      <c r="AE131" s="24"/>
      <c r="AF131" s="24"/>
      <c r="AG131" s="24"/>
      <c r="AH131" s="24"/>
      <c r="AI131" s="24"/>
    </row>
    <row r="132" spans="2:35" ht="12.75">
      <c r="B132" s="31">
        <f>IF($B131="№",1,MAX($B$7:$B131)+1)</f>
        <v>126</v>
      </c>
      <c r="C132" s="147">
        <f t="shared" si="20"/>
        <v>43959</v>
      </c>
      <c r="D132" s="9">
        <v>43959.734474872705</v>
      </c>
      <c r="E132" s="9">
        <v>43959.737866550902</v>
      </c>
      <c r="F132" s="10" t="s">
        <v>86</v>
      </c>
      <c r="G132" s="10" t="s">
        <v>87</v>
      </c>
      <c r="H132" s="11">
        <v>1</v>
      </c>
      <c r="I132" s="12">
        <v>2909</v>
      </c>
      <c r="J132" s="12">
        <v>2907.25</v>
      </c>
      <c r="K132" s="10" t="s">
        <v>95</v>
      </c>
      <c r="L132" s="33">
        <f t="shared" si="13"/>
        <v>1.75</v>
      </c>
      <c r="M132" s="34">
        <f t="shared" si="21"/>
        <v>7</v>
      </c>
      <c r="N132" s="17">
        <f t="shared" si="14"/>
        <v>7.93</v>
      </c>
      <c r="O132" s="35">
        <f t="shared" si="15"/>
        <v>7.9510703363914765E-3</v>
      </c>
      <c r="P132" s="32">
        <f t="shared" si="16"/>
        <v>3.3916781976586208E-3</v>
      </c>
      <c r="Q132" s="10"/>
      <c r="R132" s="13"/>
      <c r="S132" s="14"/>
      <c r="T132" s="10"/>
      <c r="U132" s="144" t="str">
        <f t="shared" si="22"/>
        <v>ME</v>
      </c>
      <c r="V132" s="15">
        <f t="shared" si="23"/>
        <v>0.73447487270459533</v>
      </c>
      <c r="W132" s="16">
        <f t="shared" si="24"/>
        <v>997.34999999999513</v>
      </c>
      <c r="X132" s="16">
        <f t="shared" si="17"/>
        <v>0.82</v>
      </c>
      <c r="Y132" s="17">
        <f t="shared" si="18"/>
        <v>8.75</v>
      </c>
      <c r="Z132" s="17">
        <f t="shared" si="19"/>
        <v>1005.2799999999951</v>
      </c>
      <c r="AA132" s="205" t="str">
        <f>IF(COUNTIF(K$6:K132,K132)=1,MAX(AA$6:AA131)+1,"")</f>
        <v/>
      </c>
      <c r="AB132" s="144" t="str">
        <f t="shared" si="25"/>
        <v>Т5 С8</v>
      </c>
      <c r="AC132" s="24"/>
      <c r="AD132" s="24"/>
      <c r="AE132" s="24"/>
      <c r="AF132" s="24"/>
      <c r="AG132" s="24"/>
      <c r="AH132" s="24"/>
      <c r="AI132" s="24"/>
    </row>
    <row r="133" spans="2:35" ht="12.75">
      <c r="B133" s="31">
        <f>IF($B132="№",1,MAX($B$7:$B132)+1)</f>
        <v>127</v>
      </c>
      <c r="C133" s="147">
        <f t="shared" si="20"/>
        <v>43959</v>
      </c>
      <c r="D133" s="9">
        <v>43959.734890196793</v>
      </c>
      <c r="E133" s="9">
        <v>43959.737867511605</v>
      </c>
      <c r="F133" s="10" t="s">
        <v>86</v>
      </c>
      <c r="G133" s="10" t="s">
        <v>87</v>
      </c>
      <c r="H133" s="11">
        <v>1</v>
      </c>
      <c r="I133" s="12">
        <v>2910</v>
      </c>
      <c r="J133" s="12">
        <v>2907.25</v>
      </c>
      <c r="K133" s="10" t="s">
        <v>95</v>
      </c>
      <c r="L133" s="33">
        <f t="shared" si="13"/>
        <v>2.75</v>
      </c>
      <c r="M133" s="34">
        <f t="shared" si="21"/>
        <v>11</v>
      </c>
      <c r="N133" s="17">
        <f t="shared" si="14"/>
        <v>12.93</v>
      </c>
      <c r="O133" s="35">
        <f t="shared" si="15"/>
        <v>1.2862088174439025E-2</v>
      </c>
      <c r="P133" s="32">
        <f t="shared" si="16"/>
        <v>2.9773148125968874E-3</v>
      </c>
      <c r="Q133" s="10"/>
      <c r="R133" s="13"/>
      <c r="S133" s="14"/>
      <c r="T133" s="10"/>
      <c r="U133" s="144" t="str">
        <f t="shared" si="22"/>
        <v>ME</v>
      </c>
      <c r="V133" s="15">
        <f t="shared" si="23"/>
        <v>0.73489019679254852</v>
      </c>
      <c r="W133" s="16">
        <f t="shared" si="24"/>
        <v>1005.2799999999951</v>
      </c>
      <c r="X133" s="16">
        <f t="shared" si="17"/>
        <v>0.82</v>
      </c>
      <c r="Y133" s="17">
        <f t="shared" si="18"/>
        <v>13.75</v>
      </c>
      <c r="Z133" s="17">
        <f t="shared" si="19"/>
        <v>1018.209999999995</v>
      </c>
      <c r="AA133" s="205" t="str">
        <f>IF(COUNTIF(K$6:K133,K133)=1,MAX(AA$6:AA132)+1,"")</f>
        <v/>
      </c>
      <c r="AB133" s="144" t="str">
        <f t="shared" si="25"/>
        <v>Т5 С8</v>
      </c>
      <c r="AC133" s="24"/>
      <c r="AD133" s="24"/>
      <c r="AE133" s="24"/>
      <c r="AF133" s="24"/>
      <c r="AG133" s="24"/>
      <c r="AH133" s="24"/>
      <c r="AI133" s="24"/>
    </row>
    <row r="134" spans="2:35" ht="12.75">
      <c r="B134" s="31">
        <f>IF($B133="№",1,MAX($B$7:$B133)+1)</f>
        <v>128</v>
      </c>
      <c r="C134" s="147">
        <f t="shared" si="20"/>
        <v>43959</v>
      </c>
      <c r="D134" s="9">
        <v>43959.734927500002</v>
      </c>
      <c r="E134" s="9">
        <v>43959.737868483789</v>
      </c>
      <c r="F134" s="10" t="s">
        <v>86</v>
      </c>
      <c r="G134" s="10" t="s">
        <v>87</v>
      </c>
      <c r="H134" s="11">
        <v>1</v>
      </c>
      <c r="I134" s="12">
        <v>2909.75</v>
      </c>
      <c r="J134" s="12">
        <v>2907.25</v>
      </c>
      <c r="K134" s="10" t="s">
        <v>95</v>
      </c>
      <c r="L134" s="33">
        <f t="shared" si="13"/>
        <v>2.5</v>
      </c>
      <c r="M134" s="34">
        <f t="shared" si="21"/>
        <v>10</v>
      </c>
      <c r="N134" s="17">
        <f t="shared" si="14"/>
        <v>11.68</v>
      </c>
      <c r="O134" s="35">
        <f t="shared" si="15"/>
        <v>1.1471111067461581E-2</v>
      </c>
      <c r="P134" s="32">
        <f t="shared" si="16"/>
        <v>2.9409837879939005E-3</v>
      </c>
      <c r="Q134" s="10"/>
      <c r="R134" s="13"/>
      <c r="S134" s="14"/>
      <c r="T134" s="10"/>
      <c r="U134" s="144" t="str">
        <f t="shared" si="22"/>
        <v>ME</v>
      </c>
      <c r="V134" s="15">
        <f t="shared" si="23"/>
        <v>0.73492750000150409</v>
      </c>
      <c r="W134" s="16">
        <f t="shared" si="24"/>
        <v>1018.209999999995</v>
      </c>
      <c r="X134" s="16">
        <f t="shared" si="17"/>
        <v>0.82</v>
      </c>
      <c r="Y134" s="17">
        <f t="shared" si="18"/>
        <v>12.5</v>
      </c>
      <c r="Z134" s="17">
        <f t="shared" si="19"/>
        <v>1029.8899999999951</v>
      </c>
      <c r="AA134" s="205" t="str">
        <f>IF(COUNTIF(K$6:K134,K134)=1,MAX(AA$6:AA133)+1,"")</f>
        <v/>
      </c>
      <c r="AB134" s="144" t="str">
        <f t="shared" si="25"/>
        <v>Т5 С8</v>
      </c>
      <c r="AC134" s="24"/>
      <c r="AD134" s="24"/>
      <c r="AE134" s="24"/>
      <c r="AF134" s="24"/>
      <c r="AG134" s="24"/>
      <c r="AH134" s="24"/>
      <c r="AI134" s="24"/>
    </row>
    <row r="135" spans="2:35" ht="12.75">
      <c r="B135" s="31">
        <f>IF($B134="№",1,MAX($B$7:$B134)+1)</f>
        <v>129</v>
      </c>
      <c r="C135" s="147">
        <f t="shared" si="20"/>
        <v>43959</v>
      </c>
      <c r="D135" s="9">
        <v>43959.739694803196</v>
      </c>
      <c r="E135" s="9">
        <v>43959.739990370406</v>
      </c>
      <c r="F135" s="10" t="s">
        <v>86</v>
      </c>
      <c r="G135" s="10" t="s">
        <v>87</v>
      </c>
      <c r="H135" s="11">
        <v>1</v>
      </c>
      <c r="I135" s="12">
        <v>2903.5</v>
      </c>
      <c r="J135" s="12">
        <v>2903.25</v>
      </c>
      <c r="K135" s="10" t="s">
        <v>95</v>
      </c>
      <c r="L135" s="33">
        <f t="shared" ref="L135:L198" si="26">IF(OR($P$2*$C135*$H135*$W135*$I135*$J135=0,$F135="",$G135=""),0,IF(OR($G135="Long",$G135="buy"),($J135-$I135),($I135-$J135)))</f>
        <v>0.25</v>
      </c>
      <c r="M135" s="34">
        <f t="shared" si="21"/>
        <v>1</v>
      </c>
      <c r="N135" s="17">
        <f t="shared" ref="N135:N198" si="27">IF(OR($P$2*$C135*$H135*$I135*$J135=0,$F135="",$G135=""),0,$Y135-$X135)</f>
        <v>0.43000000000000005</v>
      </c>
      <c r="O135" s="35">
        <f t="shared" ref="O135:O198" si="28">IFERROR(IF(OR($P$2*$C135*$H135*$I135*$J135=0,$F135="",$G135=""),0,$N135/$W135),"")</f>
        <v>4.1752031770383449E-4</v>
      </c>
      <c r="P135" s="32">
        <f t="shared" ref="P135:P198" si="29">IF(OR($E135=0,$D135=0,$E135&lt;$D135),0,$E135-$D135)</f>
        <v>2.9556720983237028E-4</v>
      </c>
      <c r="Q135" s="10"/>
      <c r="R135" s="13"/>
      <c r="S135" s="14"/>
      <c r="T135" s="10"/>
      <c r="U135" s="144" t="str">
        <f t="shared" si="22"/>
        <v>ME</v>
      </c>
      <c r="V135" s="15">
        <f t="shared" si="23"/>
        <v>0.73969480319647118</v>
      </c>
      <c r="W135" s="16">
        <f t="shared" si="24"/>
        <v>1029.8899999999951</v>
      </c>
      <c r="X135" s="16">
        <f t="shared" ref="X135:X198" si="30">IF(OR($P$2*$C135*$H135*$W135*$I135=0,$F135=""),0,IF($U135="ME",$D$3*$H135,$E$3*$H135))</f>
        <v>0.82</v>
      </c>
      <c r="Y135" s="17">
        <f t="shared" ref="Y135:Y198" si="31">IF(OR($P$2*$C135*$H135*$I135*$J135=0,$F135=""),0,IF($U135="ME",$L135*5*$H135,$L135*50*$H135))</f>
        <v>1.25</v>
      </c>
      <c r="Z135" s="17">
        <f t="shared" ref="Z135:Z198" si="32">$Z134+$N135+$S135</f>
        <v>1030.3199999999952</v>
      </c>
      <c r="AA135" s="205" t="str">
        <f>IF(COUNTIF(K$6:K135,K135)=1,MAX(AA$6:AA134)+1,"")</f>
        <v/>
      </c>
      <c r="AB135" s="144" t="str">
        <f t="shared" si="25"/>
        <v>Т5 С8</v>
      </c>
      <c r="AC135" s="24"/>
      <c r="AD135" s="24"/>
      <c r="AE135" s="24"/>
      <c r="AF135" s="24"/>
      <c r="AG135" s="24"/>
      <c r="AH135" s="24"/>
      <c r="AI135" s="24"/>
    </row>
    <row r="136" spans="2:35" ht="12.75">
      <c r="B136" s="31">
        <f>IF($B135="№",1,MAX($B$7:$B135)+1)</f>
        <v>130</v>
      </c>
      <c r="C136" s="147">
        <f t="shared" ref="C136:C199" si="33">INT($D136)</f>
        <v>43959</v>
      </c>
      <c r="D136" s="9">
        <v>43959.741735069401</v>
      </c>
      <c r="E136" s="9">
        <v>43959.747336527798</v>
      </c>
      <c r="F136" s="10" t="s">
        <v>86</v>
      </c>
      <c r="G136" s="10" t="s">
        <v>87</v>
      </c>
      <c r="H136" s="11">
        <v>1</v>
      </c>
      <c r="I136" s="12">
        <v>2904.25</v>
      </c>
      <c r="J136" s="12">
        <v>2903.75</v>
      </c>
      <c r="K136" s="10" t="s">
        <v>95</v>
      </c>
      <c r="L136" s="33">
        <f t="shared" si="26"/>
        <v>0.5</v>
      </c>
      <c r="M136" s="34">
        <f t="shared" ref="M136:M199" si="34">$L136*4</f>
        <v>2</v>
      </c>
      <c r="N136" s="17">
        <f t="shared" si="27"/>
        <v>1.6800000000000002</v>
      </c>
      <c r="O136" s="35">
        <f t="shared" si="28"/>
        <v>1.6305613789890597E-3</v>
      </c>
      <c r="P136" s="32">
        <f t="shared" si="29"/>
        <v>5.6014583969954401E-3</v>
      </c>
      <c r="Q136" s="10"/>
      <c r="R136" s="13"/>
      <c r="S136" s="14"/>
      <c r="T136" s="10"/>
      <c r="U136" s="144" t="str">
        <f t="shared" ref="U136:U199" si="35">LEFT($F136,2)</f>
        <v>ME</v>
      </c>
      <c r="V136" s="15">
        <f t="shared" ref="V136:V199" si="36">$D136-INT($D136)</f>
        <v>0.74173506940132938</v>
      </c>
      <c r="W136" s="16">
        <f t="shared" ref="W136:W199" si="37">IF($P$2*$C136*$H136=0,0,IF($W135="Сумма на момент открытия сделки",$P$2,$W135+$N135+$S135))</f>
        <v>1030.3199999999952</v>
      </c>
      <c r="X136" s="16">
        <f t="shared" si="30"/>
        <v>0.82</v>
      </c>
      <c r="Y136" s="17">
        <f t="shared" si="31"/>
        <v>2.5</v>
      </c>
      <c r="Z136" s="17">
        <f t="shared" si="32"/>
        <v>1031.9999999999952</v>
      </c>
      <c r="AA136" s="205" t="str">
        <f>IF(COUNTIF(K$6:K136,K136)=1,MAX(AA$6:AA135)+1,"")</f>
        <v/>
      </c>
      <c r="AB136" s="144" t="str">
        <f t="shared" ref="AB136:AB199" si="38">K136</f>
        <v>Т5 С8</v>
      </c>
      <c r="AC136" s="24"/>
      <c r="AD136" s="24"/>
      <c r="AE136" s="24"/>
      <c r="AF136" s="24"/>
      <c r="AG136" s="24"/>
      <c r="AH136" s="24"/>
      <c r="AI136" s="24"/>
    </row>
    <row r="137" spans="2:35" ht="12.75">
      <c r="B137" s="31">
        <f>IF($B136="№",1,MAX($B$7:$B136)+1)</f>
        <v>131</v>
      </c>
      <c r="C137" s="147">
        <f t="shared" si="33"/>
        <v>43959</v>
      </c>
      <c r="D137" s="9">
        <v>43959.742395300898</v>
      </c>
      <c r="E137" s="9">
        <v>43959.747337291701</v>
      </c>
      <c r="F137" s="10" t="s">
        <v>86</v>
      </c>
      <c r="G137" s="10" t="s">
        <v>87</v>
      </c>
      <c r="H137" s="11">
        <v>1</v>
      </c>
      <c r="I137" s="12">
        <v>2905.75</v>
      </c>
      <c r="J137" s="12">
        <v>2903.75</v>
      </c>
      <c r="K137" s="10" t="s">
        <v>98</v>
      </c>
      <c r="L137" s="33">
        <f t="shared" si="26"/>
        <v>2</v>
      </c>
      <c r="M137" s="34">
        <f t="shared" si="34"/>
        <v>8</v>
      </c>
      <c r="N137" s="17">
        <f t="shared" si="27"/>
        <v>9.18</v>
      </c>
      <c r="O137" s="35">
        <f t="shared" si="28"/>
        <v>8.8953488372093426E-3</v>
      </c>
      <c r="P137" s="32">
        <f t="shared" si="29"/>
        <v>4.9419908027630299E-3</v>
      </c>
      <c r="Q137" s="10"/>
      <c r="R137" s="13"/>
      <c r="S137" s="14"/>
      <c r="T137" s="10"/>
      <c r="U137" s="144" t="str">
        <f t="shared" si="35"/>
        <v>ME</v>
      </c>
      <c r="V137" s="15">
        <f t="shared" si="36"/>
        <v>0.74239530089835171</v>
      </c>
      <c r="W137" s="16">
        <f t="shared" si="37"/>
        <v>1031.9999999999952</v>
      </c>
      <c r="X137" s="16">
        <f t="shared" si="30"/>
        <v>0.82</v>
      </c>
      <c r="Y137" s="17">
        <f t="shared" si="31"/>
        <v>10</v>
      </c>
      <c r="Z137" s="17">
        <f t="shared" si="32"/>
        <v>1041.1799999999953</v>
      </c>
      <c r="AA137" s="205" t="str">
        <f>IF(COUNTIF(K$6:K137,K137)=1,MAX(AA$6:AA136)+1,"")</f>
        <v/>
      </c>
      <c r="AB137" s="144" t="str">
        <f t="shared" si="38"/>
        <v>Т4 С6</v>
      </c>
      <c r="AC137" s="24"/>
      <c r="AD137" s="24"/>
      <c r="AE137" s="24"/>
      <c r="AF137" s="24"/>
      <c r="AG137" s="24"/>
      <c r="AH137" s="24"/>
      <c r="AI137" s="24"/>
    </row>
    <row r="138" spans="2:35" ht="12.75">
      <c r="B138" s="31">
        <f>IF($B137="№",1,MAX($B$7:$B137)+1)</f>
        <v>132</v>
      </c>
      <c r="C138" s="147">
        <f t="shared" si="33"/>
        <v>43959</v>
      </c>
      <c r="D138" s="9">
        <v>43959.742872858798</v>
      </c>
      <c r="E138" s="9">
        <v>43959.747338368092</v>
      </c>
      <c r="F138" s="10" t="s">
        <v>86</v>
      </c>
      <c r="G138" s="10" t="s">
        <v>87</v>
      </c>
      <c r="H138" s="11">
        <v>1</v>
      </c>
      <c r="I138" s="12">
        <v>2905.75</v>
      </c>
      <c r="J138" s="12">
        <v>2903.75</v>
      </c>
      <c r="K138" s="10" t="s">
        <v>98</v>
      </c>
      <c r="L138" s="33">
        <f t="shared" si="26"/>
        <v>2</v>
      </c>
      <c r="M138" s="34">
        <f t="shared" si="34"/>
        <v>8</v>
      </c>
      <c r="N138" s="17">
        <f t="shared" si="27"/>
        <v>9.18</v>
      </c>
      <c r="O138" s="35">
        <f t="shared" si="28"/>
        <v>8.8169192646804992E-3</v>
      </c>
      <c r="P138" s="32">
        <f t="shared" si="29"/>
        <v>4.4655092933680862E-3</v>
      </c>
      <c r="Q138" s="10"/>
      <c r="R138" s="13"/>
      <c r="S138" s="14"/>
      <c r="T138" s="10"/>
      <c r="U138" s="144" t="str">
        <f t="shared" si="35"/>
        <v>ME</v>
      </c>
      <c r="V138" s="15">
        <f t="shared" si="36"/>
        <v>0.74287285879836418</v>
      </c>
      <c r="W138" s="16">
        <f t="shared" si="37"/>
        <v>1041.1799999999953</v>
      </c>
      <c r="X138" s="16">
        <f t="shared" si="30"/>
        <v>0.82</v>
      </c>
      <c r="Y138" s="17">
        <f t="shared" si="31"/>
        <v>10</v>
      </c>
      <c r="Z138" s="17">
        <f t="shared" si="32"/>
        <v>1050.3599999999954</v>
      </c>
      <c r="AA138" s="205" t="str">
        <f>IF(COUNTIF(K$6:K138,K138)=1,MAX(AA$6:AA137)+1,"")</f>
        <v/>
      </c>
      <c r="AB138" s="144" t="str">
        <f t="shared" si="38"/>
        <v>Т4 С6</v>
      </c>
      <c r="AC138" s="24"/>
      <c r="AD138" s="24"/>
      <c r="AE138" s="24"/>
      <c r="AF138" s="24"/>
      <c r="AG138" s="24"/>
      <c r="AH138" s="24"/>
      <c r="AI138" s="24"/>
    </row>
    <row r="139" spans="2:35" ht="12.75">
      <c r="B139" s="31">
        <f>IF($B138="№",1,MAX($B$7:$B138)+1)</f>
        <v>133</v>
      </c>
      <c r="C139" s="147">
        <f t="shared" si="33"/>
        <v>43959</v>
      </c>
      <c r="D139" s="9">
        <v>43959.742972604203</v>
      </c>
      <c r="E139" s="9">
        <v>43959.747339166701</v>
      </c>
      <c r="F139" s="10" t="s">
        <v>86</v>
      </c>
      <c r="G139" s="10" t="s">
        <v>87</v>
      </c>
      <c r="H139" s="11">
        <v>1</v>
      </c>
      <c r="I139" s="12">
        <v>2904.75</v>
      </c>
      <c r="J139" s="12">
        <v>2903.75</v>
      </c>
      <c r="K139" s="10" t="s">
        <v>98</v>
      </c>
      <c r="L139" s="33">
        <f t="shared" si="26"/>
        <v>1</v>
      </c>
      <c r="M139" s="34">
        <f t="shared" si="34"/>
        <v>4</v>
      </c>
      <c r="N139" s="17">
        <f t="shared" si="27"/>
        <v>4.18</v>
      </c>
      <c r="O139" s="35">
        <f t="shared" si="28"/>
        <v>3.9795879507978386E-3</v>
      </c>
      <c r="P139" s="32">
        <f t="shared" si="29"/>
        <v>4.3665624980349094E-3</v>
      </c>
      <c r="Q139" s="10"/>
      <c r="R139" s="13"/>
      <c r="S139" s="14"/>
      <c r="T139" s="10"/>
      <c r="U139" s="144" t="str">
        <f t="shared" si="35"/>
        <v>ME</v>
      </c>
      <c r="V139" s="15">
        <f t="shared" si="36"/>
        <v>0.74297260420280509</v>
      </c>
      <c r="W139" s="16">
        <f t="shared" si="37"/>
        <v>1050.3599999999954</v>
      </c>
      <c r="X139" s="16">
        <f t="shared" si="30"/>
        <v>0.82</v>
      </c>
      <c r="Y139" s="17">
        <f t="shared" si="31"/>
        <v>5</v>
      </c>
      <c r="Z139" s="17">
        <f t="shared" si="32"/>
        <v>1054.5399999999954</v>
      </c>
      <c r="AA139" s="205" t="str">
        <f>IF(COUNTIF(K$6:K139,K139)=1,MAX(AA$6:AA138)+1,"")</f>
        <v/>
      </c>
      <c r="AB139" s="144" t="str">
        <f t="shared" si="38"/>
        <v>Т4 С6</v>
      </c>
      <c r="AC139" s="24"/>
      <c r="AD139" s="24"/>
      <c r="AE139" s="24"/>
      <c r="AF139" s="24"/>
      <c r="AG139" s="24"/>
      <c r="AH139" s="24"/>
      <c r="AI139" s="24"/>
    </row>
    <row r="140" spans="2:35" ht="12.75">
      <c r="B140" s="31">
        <f>IF($B139="№",1,MAX($B$7:$B139)+1)</f>
        <v>134</v>
      </c>
      <c r="C140" s="147">
        <f t="shared" si="33"/>
        <v>43959</v>
      </c>
      <c r="D140" s="9">
        <v>43959.747449733797</v>
      </c>
      <c r="E140" s="9">
        <v>43959.747640497691</v>
      </c>
      <c r="F140" s="10" t="s">
        <v>86</v>
      </c>
      <c r="G140" s="10" t="s">
        <v>87</v>
      </c>
      <c r="H140" s="11">
        <v>1</v>
      </c>
      <c r="I140" s="12">
        <v>2903</v>
      </c>
      <c r="J140" s="12">
        <v>2902.75</v>
      </c>
      <c r="K140" s="10" t="s">
        <v>95</v>
      </c>
      <c r="L140" s="33">
        <f t="shared" si="26"/>
        <v>0.25</v>
      </c>
      <c r="M140" s="34">
        <f t="shared" si="34"/>
        <v>1</v>
      </c>
      <c r="N140" s="17">
        <f t="shared" si="27"/>
        <v>0.43000000000000005</v>
      </c>
      <c r="O140" s="35">
        <f t="shared" si="28"/>
        <v>4.0776072979688006E-4</v>
      </c>
      <c r="P140" s="32">
        <f t="shared" si="29"/>
        <v>1.9076389435213059E-4</v>
      </c>
      <c r="Q140" s="10"/>
      <c r="R140" s="13"/>
      <c r="S140" s="14"/>
      <c r="T140" s="10"/>
      <c r="U140" s="144" t="str">
        <f t="shared" si="35"/>
        <v>ME</v>
      </c>
      <c r="V140" s="15">
        <f t="shared" si="36"/>
        <v>0.74744973379711155</v>
      </c>
      <c r="W140" s="16">
        <f t="shared" si="37"/>
        <v>1054.5399999999954</v>
      </c>
      <c r="X140" s="16">
        <f t="shared" si="30"/>
        <v>0.82</v>
      </c>
      <c r="Y140" s="17">
        <f t="shared" si="31"/>
        <v>1.25</v>
      </c>
      <c r="Z140" s="17">
        <f t="shared" si="32"/>
        <v>1054.9699999999955</v>
      </c>
      <c r="AA140" s="205" t="str">
        <f>IF(COUNTIF(K$6:K140,K140)=1,MAX(AA$6:AA139)+1,"")</f>
        <v/>
      </c>
      <c r="AB140" s="144" t="str">
        <f t="shared" si="38"/>
        <v>Т5 С8</v>
      </c>
      <c r="AC140" s="24"/>
      <c r="AD140" s="24"/>
      <c r="AE140" s="24"/>
      <c r="AF140" s="24"/>
      <c r="AG140" s="24"/>
      <c r="AH140" s="24"/>
      <c r="AI140" s="24"/>
    </row>
    <row r="141" spans="2:35" ht="12.75">
      <c r="B141" s="31">
        <f>IF($B140="№",1,MAX($B$7:$B140)+1)</f>
        <v>135</v>
      </c>
      <c r="C141" s="147">
        <f t="shared" si="33"/>
        <v>43962</v>
      </c>
      <c r="D141" s="9">
        <v>43962.675716921309</v>
      </c>
      <c r="E141" s="9">
        <v>43962.677808194392</v>
      </c>
      <c r="F141" s="10" t="s">
        <v>86</v>
      </c>
      <c r="G141" s="10" t="s">
        <v>87</v>
      </c>
      <c r="H141" s="11">
        <v>1</v>
      </c>
      <c r="I141" s="12">
        <v>2896</v>
      </c>
      <c r="J141" s="12">
        <v>2894.5</v>
      </c>
      <c r="K141" s="10" t="s">
        <v>95</v>
      </c>
      <c r="L141" s="33">
        <f t="shared" si="26"/>
        <v>1.5</v>
      </c>
      <c r="M141" s="34">
        <f t="shared" si="34"/>
        <v>6</v>
      </c>
      <c r="N141" s="17">
        <f t="shared" si="27"/>
        <v>6.68</v>
      </c>
      <c r="O141" s="35">
        <f t="shared" si="28"/>
        <v>6.3319336094865529E-3</v>
      </c>
      <c r="P141" s="32">
        <f t="shared" si="29"/>
        <v>2.0912730833515525E-3</v>
      </c>
      <c r="Q141" s="10"/>
      <c r="R141" s="13"/>
      <c r="S141" s="14"/>
      <c r="T141" s="10"/>
      <c r="U141" s="144" t="str">
        <f t="shared" si="35"/>
        <v>ME</v>
      </c>
      <c r="V141" s="15">
        <f t="shared" si="36"/>
        <v>0.67571692130877636</v>
      </c>
      <c r="W141" s="16">
        <f t="shared" si="37"/>
        <v>1054.9699999999955</v>
      </c>
      <c r="X141" s="16">
        <f t="shared" si="30"/>
        <v>0.82</v>
      </c>
      <c r="Y141" s="17">
        <f t="shared" si="31"/>
        <v>7.5</v>
      </c>
      <c r="Z141" s="17">
        <f t="shared" si="32"/>
        <v>1061.6499999999955</v>
      </c>
      <c r="AA141" s="205" t="str">
        <f>IF(COUNTIF(K$6:K141,K141)=1,MAX(AA$6:AA140)+1,"")</f>
        <v/>
      </c>
      <c r="AB141" s="144" t="str">
        <f t="shared" si="38"/>
        <v>Т5 С8</v>
      </c>
      <c r="AC141" s="24"/>
      <c r="AD141" s="24"/>
      <c r="AE141" s="24"/>
      <c r="AF141" s="24"/>
      <c r="AG141" s="24"/>
      <c r="AH141" s="24"/>
      <c r="AI141" s="24"/>
    </row>
    <row r="142" spans="2:35" ht="12.75">
      <c r="B142" s="31">
        <f>IF($B141="№",1,MAX($B$7:$B141)+1)</f>
        <v>136</v>
      </c>
      <c r="C142" s="147">
        <f t="shared" si="33"/>
        <v>43962</v>
      </c>
      <c r="D142" s="9">
        <v>43962.677932754596</v>
      </c>
      <c r="E142" s="9">
        <v>43962.678862013898</v>
      </c>
      <c r="F142" s="10" t="s">
        <v>86</v>
      </c>
      <c r="G142" s="10" t="s">
        <v>87</v>
      </c>
      <c r="H142" s="11">
        <v>1</v>
      </c>
      <c r="I142" s="12">
        <v>2897</v>
      </c>
      <c r="J142" s="12">
        <v>2898</v>
      </c>
      <c r="K142" s="10" t="s">
        <v>95</v>
      </c>
      <c r="L142" s="33">
        <f t="shared" si="26"/>
        <v>-1</v>
      </c>
      <c r="M142" s="34">
        <f t="shared" si="34"/>
        <v>-4</v>
      </c>
      <c r="N142" s="17">
        <f t="shared" si="27"/>
        <v>-5.82</v>
      </c>
      <c r="O142" s="35">
        <f t="shared" si="28"/>
        <v>-5.4820326849715295E-3</v>
      </c>
      <c r="P142" s="32">
        <f t="shared" si="29"/>
        <v>9.2925930221099406E-4</v>
      </c>
      <c r="Q142" s="10"/>
      <c r="R142" s="13"/>
      <c r="S142" s="14"/>
      <c r="T142" s="10"/>
      <c r="U142" s="144" t="str">
        <f t="shared" si="35"/>
        <v>ME</v>
      </c>
      <c r="V142" s="15">
        <f t="shared" si="36"/>
        <v>0.67793275459553115</v>
      </c>
      <c r="W142" s="16">
        <f t="shared" si="37"/>
        <v>1061.6499999999955</v>
      </c>
      <c r="X142" s="16">
        <f t="shared" si="30"/>
        <v>0.82</v>
      </c>
      <c r="Y142" s="17">
        <f t="shared" si="31"/>
        <v>-5</v>
      </c>
      <c r="Z142" s="17">
        <f t="shared" si="32"/>
        <v>1055.8299999999956</v>
      </c>
      <c r="AA142" s="205" t="str">
        <f>IF(COUNTIF(K$6:K142,K142)=1,MAX(AA$6:AA141)+1,"")</f>
        <v/>
      </c>
      <c r="AB142" s="144" t="str">
        <f t="shared" si="38"/>
        <v>Т5 С8</v>
      </c>
      <c r="AC142" s="24"/>
      <c r="AD142" s="24"/>
      <c r="AE142" s="24"/>
      <c r="AF142" s="24"/>
      <c r="AG142" s="24"/>
      <c r="AH142" s="24"/>
      <c r="AI142" s="24"/>
    </row>
    <row r="143" spans="2:35" ht="12.75">
      <c r="B143" s="31">
        <f>IF($B142="№",1,MAX($B$7:$B142)+1)</f>
        <v>137</v>
      </c>
      <c r="C143" s="147">
        <f t="shared" si="33"/>
        <v>43962</v>
      </c>
      <c r="D143" s="9">
        <v>43962.67931347221</v>
      </c>
      <c r="E143" s="9">
        <v>43962.679339780094</v>
      </c>
      <c r="F143" s="10" t="s">
        <v>86</v>
      </c>
      <c r="G143" s="10" t="s">
        <v>87</v>
      </c>
      <c r="H143" s="11">
        <v>1</v>
      </c>
      <c r="I143" s="12">
        <v>2898.5</v>
      </c>
      <c r="J143" s="12">
        <v>2897.75</v>
      </c>
      <c r="K143" s="10" t="s">
        <v>95</v>
      </c>
      <c r="L143" s="33">
        <f t="shared" si="26"/>
        <v>0.75</v>
      </c>
      <c r="M143" s="34">
        <f t="shared" si="34"/>
        <v>3</v>
      </c>
      <c r="N143" s="17">
        <f t="shared" si="27"/>
        <v>2.93</v>
      </c>
      <c r="O143" s="35">
        <f t="shared" si="28"/>
        <v>2.7750679560156581E-3</v>
      </c>
      <c r="P143" s="32">
        <f t="shared" si="29"/>
        <v>2.630788367241621E-5</v>
      </c>
      <c r="Q143" s="10"/>
      <c r="R143" s="13"/>
      <c r="S143" s="14"/>
      <c r="T143" s="10"/>
      <c r="U143" s="144" t="str">
        <f t="shared" si="35"/>
        <v>ME</v>
      </c>
      <c r="V143" s="15">
        <f t="shared" si="36"/>
        <v>0.67931347221019678</v>
      </c>
      <c r="W143" s="16">
        <f t="shared" si="37"/>
        <v>1055.8299999999956</v>
      </c>
      <c r="X143" s="16">
        <f t="shared" si="30"/>
        <v>0.82</v>
      </c>
      <c r="Y143" s="17">
        <f t="shared" si="31"/>
        <v>3.75</v>
      </c>
      <c r="Z143" s="17">
        <f t="shared" si="32"/>
        <v>1058.7599999999957</v>
      </c>
      <c r="AA143" s="205" t="str">
        <f>IF(COUNTIF(K$6:K143,K143)=1,MAX(AA$6:AA142)+1,"")</f>
        <v/>
      </c>
      <c r="AB143" s="144" t="str">
        <f t="shared" si="38"/>
        <v>Т5 С8</v>
      </c>
      <c r="AC143" s="24"/>
      <c r="AD143" s="24"/>
      <c r="AE143" s="24"/>
      <c r="AF143" s="24"/>
      <c r="AG143" s="24"/>
      <c r="AH143" s="24"/>
      <c r="AI143" s="24"/>
    </row>
    <row r="144" spans="2:35" ht="12.75">
      <c r="B144" s="31">
        <f>IF($B143="№",1,MAX($B$7:$B143)+1)</f>
        <v>138</v>
      </c>
      <c r="C144" s="147">
        <f t="shared" si="33"/>
        <v>43962</v>
      </c>
      <c r="D144" s="9">
        <v>43962.6794413194</v>
      </c>
      <c r="E144" s="9">
        <v>43962.679735358804</v>
      </c>
      <c r="F144" s="10" t="s">
        <v>86</v>
      </c>
      <c r="G144" s="10" t="s">
        <v>87</v>
      </c>
      <c r="H144" s="11">
        <v>1</v>
      </c>
      <c r="I144" s="12">
        <v>2897.5</v>
      </c>
      <c r="J144" s="12">
        <v>2899</v>
      </c>
      <c r="K144" s="10" t="s">
        <v>95</v>
      </c>
      <c r="L144" s="33">
        <f t="shared" si="26"/>
        <v>-1.5</v>
      </c>
      <c r="M144" s="34">
        <f t="shared" si="34"/>
        <v>-6</v>
      </c>
      <c r="N144" s="17">
        <f t="shared" si="27"/>
        <v>-8.32</v>
      </c>
      <c r="O144" s="35">
        <f t="shared" si="28"/>
        <v>-7.858249272734175E-3</v>
      </c>
      <c r="P144" s="32">
        <f t="shared" si="29"/>
        <v>2.9403940425254405E-4</v>
      </c>
      <c r="Q144" s="10"/>
      <c r="R144" s="13"/>
      <c r="S144" s="14"/>
      <c r="T144" s="10"/>
      <c r="U144" s="144" t="str">
        <f t="shared" si="35"/>
        <v>ME</v>
      </c>
      <c r="V144" s="15">
        <f t="shared" si="36"/>
        <v>0.6794413194002118</v>
      </c>
      <c r="W144" s="16">
        <f t="shared" si="37"/>
        <v>1058.7599999999957</v>
      </c>
      <c r="X144" s="16">
        <f t="shared" si="30"/>
        <v>0.82</v>
      </c>
      <c r="Y144" s="17">
        <f t="shared" si="31"/>
        <v>-7.5</v>
      </c>
      <c r="Z144" s="17">
        <f t="shared" si="32"/>
        <v>1050.4399999999957</v>
      </c>
      <c r="AA144" s="205" t="str">
        <f>IF(COUNTIF(K$6:K144,K144)=1,MAX(AA$6:AA143)+1,"")</f>
        <v/>
      </c>
      <c r="AB144" s="144" t="str">
        <f t="shared" si="38"/>
        <v>Т5 С8</v>
      </c>
      <c r="AC144" s="24"/>
      <c r="AD144" s="24"/>
      <c r="AE144" s="24"/>
      <c r="AF144" s="24"/>
      <c r="AG144" s="24"/>
      <c r="AH144" s="24"/>
      <c r="AI144" s="24"/>
    </row>
    <row r="145" spans="2:35" ht="12.75">
      <c r="B145" s="31">
        <f>IF($B144="№",1,MAX($B$7:$B144)+1)</f>
        <v>139</v>
      </c>
      <c r="C145" s="147">
        <f t="shared" si="33"/>
        <v>0</v>
      </c>
      <c r="D145" s="9"/>
      <c r="E145" s="9"/>
      <c r="F145" s="10"/>
      <c r="G145" s="10"/>
      <c r="H145" s="11"/>
      <c r="I145" s="12"/>
      <c r="J145" s="12"/>
      <c r="K145" s="10"/>
      <c r="L145" s="33">
        <f t="shared" si="26"/>
        <v>0</v>
      </c>
      <c r="M145" s="34">
        <f t="shared" si="34"/>
        <v>0</v>
      </c>
      <c r="N145" s="17">
        <f t="shared" si="27"/>
        <v>0</v>
      </c>
      <c r="O145" s="35">
        <f t="shared" si="28"/>
        <v>0</v>
      </c>
      <c r="P145" s="32">
        <f t="shared" si="29"/>
        <v>0</v>
      </c>
      <c r="Q145" s="10"/>
      <c r="R145" s="13"/>
      <c r="S145" s="14"/>
      <c r="T145" s="10"/>
      <c r="U145" s="144" t="str">
        <f t="shared" si="35"/>
        <v/>
      </c>
      <c r="V145" s="15">
        <f t="shared" si="36"/>
        <v>0</v>
      </c>
      <c r="W145" s="16">
        <f t="shared" si="37"/>
        <v>0</v>
      </c>
      <c r="X145" s="16">
        <f t="shared" si="30"/>
        <v>0</v>
      </c>
      <c r="Y145" s="17">
        <f t="shared" si="31"/>
        <v>0</v>
      </c>
      <c r="Z145" s="17">
        <f t="shared" si="32"/>
        <v>1050.4399999999957</v>
      </c>
      <c r="AA145" s="205" t="str">
        <f>IF(COUNTIF(K$6:K145,K145)=1,MAX(AA$6:AA144)+1,"")</f>
        <v/>
      </c>
      <c r="AB145" s="144">
        <f t="shared" si="38"/>
        <v>0</v>
      </c>
      <c r="AC145" s="24"/>
      <c r="AD145" s="24"/>
      <c r="AE145" s="24"/>
      <c r="AF145" s="24"/>
      <c r="AG145" s="24"/>
      <c r="AH145" s="24"/>
      <c r="AI145" s="24"/>
    </row>
    <row r="146" spans="2:35" ht="12.75">
      <c r="B146" s="31">
        <f>IF($B145="№",1,MAX($B$7:$B145)+1)</f>
        <v>140</v>
      </c>
      <c r="C146" s="147">
        <f t="shared" si="33"/>
        <v>0</v>
      </c>
      <c r="D146" s="9"/>
      <c r="E146" s="9"/>
      <c r="F146" s="10"/>
      <c r="G146" s="10"/>
      <c r="H146" s="11"/>
      <c r="I146" s="12"/>
      <c r="J146" s="12"/>
      <c r="K146" s="10"/>
      <c r="L146" s="33">
        <f t="shared" si="26"/>
        <v>0</v>
      </c>
      <c r="M146" s="34">
        <f t="shared" si="34"/>
        <v>0</v>
      </c>
      <c r="N146" s="17">
        <f t="shared" si="27"/>
        <v>0</v>
      </c>
      <c r="O146" s="35">
        <f t="shared" si="28"/>
        <v>0</v>
      </c>
      <c r="P146" s="32">
        <f t="shared" si="29"/>
        <v>0</v>
      </c>
      <c r="Q146" s="10"/>
      <c r="R146" s="13"/>
      <c r="S146" s="14"/>
      <c r="T146" s="10"/>
      <c r="U146" s="144" t="str">
        <f t="shared" si="35"/>
        <v/>
      </c>
      <c r="V146" s="15">
        <f t="shared" si="36"/>
        <v>0</v>
      </c>
      <c r="W146" s="16">
        <f t="shared" si="37"/>
        <v>0</v>
      </c>
      <c r="X146" s="16">
        <f t="shared" si="30"/>
        <v>0</v>
      </c>
      <c r="Y146" s="17">
        <f t="shared" si="31"/>
        <v>0</v>
      </c>
      <c r="Z146" s="17">
        <f t="shared" si="32"/>
        <v>1050.4399999999957</v>
      </c>
      <c r="AA146" s="205" t="str">
        <f>IF(COUNTIF(K$6:K146,K146)=1,MAX(AA$6:AA145)+1,"")</f>
        <v/>
      </c>
      <c r="AB146" s="144">
        <f t="shared" si="38"/>
        <v>0</v>
      </c>
      <c r="AC146" s="24"/>
      <c r="AD146" s="24"/>
      <c r="AE146" s="24"/>
      <c r="AF146" s="24"/>
      <c r="AG146" s="24"/>
      <c r="AH146" s="24"/>
      <c r="AI146" s="24"/>
    </row>
    <row r="147" spans="2:35" ht="12.75">
      <c r="B147" s="31">
        <f>IF($B146="№",1,MAX($B$7:$B146)+1)</f>
        <v>141</v>
      </c>
      <c r="C147" s="147">
        <f t="shared" si="33"/>
        <v>0</v>
      </c>
      <c r="D147" s="9"/>
      <c r="E147" s="9"/>
      <c r="F147" s="10"/>
      <c r="G147" s="10"/>
      <c r="H147" s="11"/>
      <c r="I147" s="12"/>
      <c r="J147" s="12"/>
      <c r="K147" s="10"/>
      <c r="L147" s="33">
        <f t="shared" si="26"/>
        <v>0</v>
      </c>
      <c r="M147" s="34">
        <f t="shared" si="34"/>
        <v>0</v>
      </c>
      <c r="N147" s="17">
        <f t="shared" si="27"/>
        <v>0</v>
      </c>
      <c r="O147" s="35">
        <f t="shared" si="28"/>
        <v>0</v>
      </c>
      <c r="P147" s="32">
        <f t="shared" si="29"/>
        <v>0</v>
      </c>
      <c r="Q147" s="10"/>
      <c r="R147" s="13"/>
      <c r="S147" s="14"/>
      <c r="T147" s="10"/>
      <c r="U147" s="144" t="str">
        <f t="shared" si="35"/>
        <v/>
      </c>
      <c r="V147" s="15">
        <f t="shared" si="36"/>
        <v>0</v>
      </c>
      <c r="W147" s="16">
        <f t="shared" si="37"/>
        <v>0</v>
      </c>
      <c r="X147" s="16">
        <f t="shared" si="30"/>
        <v>0</v>
      </c>
      <c r="Y147" s="17">
        <f t="shared" si="31"/>
        <v>0</v>
      </c>
      <c r="Z147" s="17">
        <f t="shared" si="32"/>
        <v>1050.4399999999957</v>
      </c>
      <c r="AA147" s="205" t="str">
        <f>IF(COUNTIF(K$6:K147,K147)=1,MAX(AA$6:AA146)+1,"")</f>
        <v/>
      </c>
      <c r="AB147" s="144">
        <f t="shared" si="38"/>
        <v>0</v>
      </c>
      <c r="AC147" s="24"/>
      <c r="AD147" s="24"/>
      <c r="AE147" s="24"/>
      <c r="AF147" s="24"/>
      <c r="AG147" s="24"/>
      <c r="AH147" s="24"/>
      <c r="AI147" s="24"/>
    </row>
    <row r="148" spans="2:35" ht="12.75">
      <c r="B148" s="31">
        <f>IF($B147="№",1,MAX($B$7:$B147)+1)</f>
        <v>142</v>
      </c>
      <c r="C148" s="147">
        <f t="shared" si="33"/>
        <v>0</v>
      </c>
      <c r="D148" s="9"/>
      <c r="E148" s="9"/>
      <c r="F148" s="10"/>
      <c r="G148" s="10"/>
      <c r="H148" s="11"/>
      <c r="I148" s="12"/>
      <c r="J148" s="12"/>
      <c r="K148" s="10"/>
      <c r="L148" s="33">
        <f t="shared" si="26"/>
        <v>0</v>
      </c>
      <c r="M148" s="34">
        <f t="shared" si="34"/>
        <v>0</v>
      </c>
      <c r="N148" s="17">
        <f t="shared" si="27"/>
        <v>0</v>
      </c>
      <c r="O148" s="35">
        <f t="shared" si="28"/>
        <v>0</v>
      </c>
      <c r="P148" s="32">
        <f t="shared" si="29"/>
        <v>0</v>
      </c>
      <c r="Q148" s="10"/>
      <c r="R148" s="13"/>
      <c r="S148" s="14"/>
      <c r="T148" s="10"/>
      <c r="U148" s="144" t="str">
        <f t="shared" si="35"/>
        <v/>
      </c>
      <c r="V148" s="15">
        <f t="shared" si="36"/>
        <v>0</v>
      </c>
      <c r="W148" s="16">
        <f t="shared" si="37"/>
        <v>0</v>
      </c>
      <c r="X148" s="16">
        <f t="shared" si="30"/>
        <v>0</v>
      </c>
      <c r="Y148" s="17">
        <f t="shared" si="31"/>
        <v>0</v>
      </c>
      <c r="Z148" s="17">
        <f t="shared" si="32"/>
        <v>1050.4399999999957</v>
      </c>
      <c r="AA148" s="205" t="str">
        <f>IF(COUNTIF(K$6:K148,K148)=1,MAX(AA$6:AA147)+1,"")</f>
        <v/>
      </c>
      <c r="AB148" s="144">
        <f t="shared" si="38"/>
        <v>0</v>
      </c>
      <c r="AC148" s="24"/>
      <c r="AD148" s="24"/>
      <c r="AE148" s="24"/>
      <c r="AF148" s="24"/>
      <c r="AG148" s="24"/>
      <c r="AH148" s="24"/>
      <c r="AI148" s="24"/>
    </row>
    <row r="149" spans="2:35" ht="12.75">
      <c r="B149" s="31">
        <f>IF($B148="№",1,MAX($B$7:$B148)+1)</f>
        <v>143</v>
      </c>
      <c r="C149" s="147">
        <f t="shared" si="33"/>
        <v>0</v>
      </c>
      <c r="D149" s="9"/>
      <c r="E149" s="9"/>
      <c r="F149" s="10"/>
      <c r="G149" s="10"/>
      <c r="H149" s="11"/>
      <c r="I149" s="12"/>
      <c r="J149" s="12"/>
      <c r="K149" s="10"/>
      <c r="L149" s="33">
        <f t="shared" si="26"/>
        <v>0</v>
      </c>
      <c r="M149" s="34">
        <f t="shared" si="34"/>
        <v>0</v>
      </c>
      <c r="N149" s="17">
        <f t="shared" si="27"/>
        <v>0</v>
      </c>
      <c r="O149" s="35">
        <f t="shared" si="28"/>
        <v>0</v>
      </c>
      <c r="P149" s="32">
        <f t="shared" si="29"/>
        <v>0</v>
      </c>
      <c r="Q149" s="10"/>
      <c r="R149" s="13"/>
      <c r="S149" s="14"/>
      <c r="T149" s="10"/>
      <c r="U149" s="144" t="str">
        <f t="shared" si="35"/>
        <v/>
      </c>
      <c r="V149" s="15">
        <f t="shared" si="36"/>
        <v>0</v>
      </c>
      <c r="W149" s="16">
        <f t="shared" si="37"/>
        <v>0</v>
      </c>
      <c r="X149" s="16">
        <f t="shared" si="30"/>
        <v>0</v>
      </c>
      <c r="Y149" s="17">
        <f t="shared" si="31"/>
        <v>0</v>
      </c>
      <c r="Z149" s="17">
        <f t="shared" si="32"/>
        <v>1050.4399999999957</v>
      </c>
      <c r="AA149" s="205" t="str">
        <f>IF(COUNTIF(K$6:K149,K149)=1,MAX(AA$6:AA148)+1,"")</f>
        <v/>
      </c>
      <c r="AB149" s="144">
        <f t="shared" si="38"/>
        <v>0</v>
      </c>
      <c r="AC149" s="24"/>
      <c r="AD149" s="24"/>
      <c r="AE149" s="24"/>
      <c r="AF149" s="24"/>
      <c r="AG149" s="24"/>
      <c r="AH149" s="24"/>
      <c r="AI149" s="24"/>
    </row>
    <row r="150" spans="2:35" ht="12.75">
      <c r="B150" s="31">
        <f>IF($B149="№",1,MAX($B$7:$B149)+1)</f>
        <v>144</v>
      </c>
      <c r="C150" s="147">
        <f t="shared" si="33"/>
        <v>0</v>
      </c>
      <c r="D150" s="9"/>
      <c r="E150" s="9"/>
      <c r="F150" s="10"/>
      <c r="G150" s="10"/>
      <c r="H150" s="11"/>
      <c r="I150" s="12"/>
      <c r="J150" s="12"/>
      <c r="K150" s="10"/>
      <c r="L150" s="33">
        <f t="shared" si="26"/>
        <v>0</v>
      </c>
      <c r="M150" s="34">
        <f t="shared" si="34"/>
        <v>0</v>
      </c>
      <c r="N150" s="17">
        <f t="shared" si="27"/>
        <v>0</v>
      </c>
      <c r="O150" s="35">
        <f t="shared" si="28"/>
        <v>0</v>
      </c>
      <c r="P150" s="32">
        <f t="shared" si="29"/>
        <v>0</v>
      </c>
      <c r="Q150" s="10"/>
      <c r="R150" s="13"/>
      <c r="S150" s="14"/>
      <c r="T150" s="10"/>
      <c r="U150" s="144" t="str">
        <f t="shared" si="35"/>
        <v/>
      </c>
      <c r="V150" s="15">
        <f t="shared" si="36"/>
        <v>0</v>
      </c>
      <c r="W150" s="16">
        <f t="shared" si="37"/>
        <v>0</v>
      </c>
      <c r="X150" s="16">
        <f t="shared" si="30"/>
        <v>0</v>
      </c>
      <c r="Y150" s="17">
        <f t="shared" si="31"/>
        <v>0</v>
      </c>
      <c r="Z150" s="17">
        <f t="shared" si="32"/>
        <v>1050.4399999999957</v>
      </c>
      <c r="AA150" s="205" t="str">
        <f>IF(COUNTIF(K$6:K150,K150)=1,MAX(AA$6:AA149)+1,"")</f>
        <v/>
      </c>
      <c r="AB150" s="144">
        <f t="shared" si="38"/>
        <v>0</v>
      </c>
      <c r="AC150" s="24"/>
      <c r="AD150" s="24"/>
      <c r="AE150" s="24"/>
      <c r="AF150" s="24"/>
      <c r="AG150" s="24"/>
      <c r="AH150" s="24"/>
      <c r="AI150" s="24"/>
    </row>
    <row r="151" spans="2:35" ht="12.75">
      <c r="B151" s="31">
        <f>IF($B150="№",1,MAX($B$7:$B150)+1)</f>
        <v>145</v>
      </c>
      <c r="C151" s="147">
        <f t="shared" si="33"/>
        <v>0</v>
      </c>
      <c r="D151" s="9"/>
      <c r="E151" s="9"/>
      <c r="F151" s="10"/>
      <c r="G151" s="10"/>
      <c r="H151" s="11"/>
      <c r="I151" s="12"/>
      <c r="J151" s="12"/>
      <c r="K151" s="10"/>
      <c r="L151" s="33">
        <f t="shared" si="26"/>
        <v>0</v>
      </c>
      <c r="M151" s="34">
        <f t="shared" si="34"/>
        <v>0</v>
      </c>
      <c r="N151" s="17">
        <f t="shared" si="27"/>
        <v>0</v>
      </c>
      <c r="O151" s="35">
        <f t="shared" si="28"/>
        <v>0</v>
      </c>
      <c r="P151" s="32">
        <f t="shared" si="29"/>
        <v>0</v>
      </c>
      <c r="Q151" s="10"/>
      <c r="R151" s="13"/>
      <c r="S151" s="14"/>
      <c r="T151" s="10"/>
      <c r="U151" s="144" t="str">
        <f t="shared" si="35"/>
        <v/>
      </c>
      <c r="V151" s="15">
        <f t="shared" si="36"/>
        <v>0</v>
      </c>
      <c r="W151" s="16">
        <f t="shared" si="37"/>
        <v>0</v>
      </c>
      <c r="X151" s="16">
        <f t="shared" si="30"/>
        <v>0</v>
      </c>
      <c r="Y151" s="17">
        <f t="shared" si="31"/>
        <v>0</v>
      </c>
      <c r="Z151" s="17">
        <f t="shared" si="32"/>
        <v>1050.4399999999957</v>
      </c>
      <c r="AA151" s="205" t="str">
        <f>IF(COUNTIF(K$6:K151,K151)=1,MAX(AA$6:AA150)+1,"")</f>
        <v/>
      </c>
      <c r="AB151" s="144">
        <f t="shared" si="38"/>
        <v>0</v>
      </c>
      <c r="AC151" s="24"/>
      <c r="AD151" s="24"/>
      <c r="AE151" s="24"/>
      <c r="AF151" s="24"/>
      <c r="AG151" s="24"/>
      <c r="AH151" s="24"/>
      <c r="AI151" s="24"/>
    </row>
    <row r="152" spans="2:35" ht="12.75">
      <c r="B152" s="31">
        <f>IF($B151="№",1,MAX($B$7:$B151)+1)</f>
        <v>146</v>
      </c>
      <c r="C152" s="147">
        <f t="shared" si="33"/>
        <v>0</v>
      </c>
      <c r="D152" s="9"/>
      <c r="E152" s="9"/>
      <c r="F152" s="10"/>
      <c r="G152" s="10"/>
      <c r="H152" s="11"/>
      <c r="I152" s="12"/>
      <c r="J152" s="12"/>
      <c r="K152" s="10"/>
      <c r="L152" s="33">
        <f t="shared" si="26"/>
        <v>0</v>
      </c>
      <c r="M152" s="34">
        <f t="shared" si="34"/>
        <v>0</v>
      </c>
      <c r="N152" s="17">
        <f t="shared" si="27"/>
        <v>0</v>
      </c>
      <c r="O152" s="35">
        <f t="shared" si="28"/>
        <v>0</v>
      </c>
      <c r="P152" s="32">
        <f t="shared" si="29"/>
        <v>0</v>
      </c>
      <c r="Q152" s="10"/>
      <c r="R152" s="13"/>
      <c r="S152" s="14"/>
      <c r="T152" s="10"/>
      <c r="U152" s="144" t="str">
        <f t="shared" si="35"/>
        <v/>
      </c>
      <c r="V152" s="15">
        <f t="shared" si="36"/>
        <v>0</v>
      </c>
      <c r="W152" s="16">
        <f t="shared" si="37"/>
        <v>0</v>
      </c>
      <c r="X152" s="16">
        <f t="shared" si="30"/>
        <v>0</v>
      </c>
      <c r="Y152" s="17">
        <f t="shared" si="31"/>
        <v>0</v>
      </c>
      <c r="Z152" s="17">
        <f t="shared" si="32"/>
        <v>1050.4399999999957</v>
      </c>
      <c r="AA152" s="205" t="str">
        <f>IF(COUNTIF(K$6:K152,K152)=1,MAX(AA$6:AA151)+1,"")</f>
        <v/>
      </c>
      <c r="AB152" s="144">
        <f t="shared" si="38"/>
        <v>0</v>
      </c>
      <c r="AC152" s="24"/>
      <c r="AD152" s="24"/>
      <c r="AE152" s="24"/>
      <c r="AF152" s="24"/>
      <c r="AG152" s="24"/>
      <c r="AH152" s="24"/>
      <c r="AI152" s="24"/>
    </row>
    <row r="153" spans="2:35" ht="12.75">
      <c r="B153" s="31">
        <f>IF($B152="№",1,MAX($B$7:$B152)+1)</f>
        <v>147</v>
      </c>
      <c r="C153" s="147">
        <f t="shared" si="33"/>
        <v>0</v>
      </c>
      <c r="D153" s="9"/>
      <c r="E153" s="9"/>
      <c r="F153" s="10"/>
      <c r="G153" s="10"/>
      <c r="H153" s="11"/>
      <c r="I153" s="12"/>
      <c r="J153" s="12"/>
      <c r="K153" s="10"/>
      <c r="L153" s="33">
        <f t="shared" si="26"/>
        <v>0</v>
      </c>
      <c r="M153" s="34">
        <f t="shared" si="34"/>
        <v>0</v>
      </c>
      <c r="N153" s="17">
        <f t="shared" si="27"/>
        <v>0</v>
      </c>
      <c r="O153" s="35">
        <f t="shared" si="28"/>
        <v>0</v>
      </c>
      <c r="P153" s="32">
        <f t="shared" si="29"/>
        <v>0</v>
      </c>
      <c r="Q153" s="10"/>
      <c r="R153" s="13"/>
      <c r="S153" s="14"/>
      <c r="T153" s="10"/>
      <c r="U153" s="144" t="str">
        <f t="shared" si="35"/>
        <v/>
      </c>
      <c r="V153" s="15">
        <f t="shared" si="36"/>
        <v>0</v>
      </c>
      <c r="W153" s="16">
        <f t="shared" si="37"/>
        <v>0</v>
      </c>
      <c r="X153" s="16">
        <f t="shared" si="30"/>
        <v>0</v>
      </c>
      <c r="Y153" s="17">
        <f t="shared" si="31"/>
        <v>0</v>
      </c>
      <c r="Z153" s="17">
        <f t="shared" si="32"/>
        <v>1050.4399999999957</v>
      </c>
      <c r="AA153" s="205" t="str">
        <f>IF(COUNTIF(K$6:K153,K153)=1,MAX(AA$6:AA152)+1,"")</f>
        <v/>
      </c>
      <c r="AB153" s="144">
        <f t="shared" si="38"/>
        <v>0</v>
      </c>
      <c r="AC153" s="24"/>
      <c r="AD153" s="24"/>
      <c r="AE153" s="24"/>
      <c r="AF153" s="24"/>
      <c r="AG153" s="24"/>
      <c r="AH153" s="24"/>
      <c r="AI153" s="24"/>
    </row>
    <row r="154" spans="2:35" ht="12.75">
      <c r="B154" s="31">
        <f>IF($B153="№",1,MAX($B$7:$B153)+1)</f>
        <v>148</v>
      </c>
      <c r="C154" s="147">
        <f t="shared" si="33"/>
        <v>0</v>
      </c>
      <c r="D154" s="9"/>
      <c r="E154" s="9"/>
      <c r="F154" s="10"/>
      <c r="G154" s="10"/>
      <c r="H154" s="11"/>
      <c r="I154" s="12"/>
      <c r="J154" s="12"/>
      <c r="K154" s="10"/>
      <c r="L154" s="33">
        <f t="shared" si="26"/>
        <v>0</v>
      </c>
      <c r="M154" s="34">
        <f t="shared" si="34"/>
        <v>0</v>
      </c>
      <c r="N154" s="17">
        <f t="shared" si="27"/>
        <v>0</v>
      </c>
      <c r="O154" s="35">
        <f t="shared" si="28"/>
        <v>0</v>
      </c>
      <c r="P154" s="32">
        <f t="shared" si="29"/>
        <v>0</v>
      </c>
      <c r="Q154" s="10"/>
      <c r="R154" s="13"/>
      <c r="S154" s="14"/>
      <c r="T154" s="10"/>
      <c r="U154" s="144" t="str">
        <f t="shared" si="35"/>
        <v/>
      </c>
      <c r="V154" s="15">
        <f t="shared" si="36"/>
        <v>0</v>
      </c>
      <c r="W154" s="16">
        <f t="shared" si="37"/>
        <v>0</v>
      </c>
      <c r="X154" s="16">
        <f t="shared" si="30"/>
        <v>0</v>
      </c>
      <c r="Y154" s="17">
        <f t="shared" si="31"/>
        <v>0</v>
      </c>
      <c r="Z154" s="17">
        <f t="shared" si="32"/>
        <v>1050.4399999999957</v>
      </c>
      <c r="AA154" s="205" t="str">
        <f>IF(COUNTIF(K$6:K154,K154)=1,MAX(AA$6:AA153)+1,"")</f>
        <v/>
      </c>
      <c r="AB154" s="144">
        <f t="shared" si="38"/>
        <v>0</v>
      </c>
      <c r="AC154" s="24"/>
      <c r="AD154" s="24"/>
      <c r="AE154" s="24"/>
      <c r="AF154" s="24"/>
      <c r="AG154" s="24"/>
      <c r="AH154" s="24"/>
      <c r="AI154" s="24"/>
    </row>
    <row r="155" spans="2:35" ht="12.75">
      <c r="B155" s="31">
        <f>IF($B154="№",1,MAX($B$7:$B154)+1)</f>
        <v>149</v>
      </c>
      <c r="C155" s="147">
        <f t="shared" si="33"/>
        <v>0</v>
      </c>
      <c r="D155" s="9"/>
      <c r="E155" s="9"/>
      <c r="F155" s="10"/>
      <c r="G155" s="10"/>
      <c r="H155" s="11"/>
      <c r="I155" s="12"/>
      <c r="J155" s="12"/>
      <c r="K155" s="10"/>
      <c r="L155" s="33">
        <f t="shared" si="26"/>
        <v>0</v>
      </c>
      <c r="M155" s="34">
        <f t="shared" si="34"/>
        <v>0</v>
      </c>
      <c r="N155" s="17">
        <f t="shared" si="27"/>
        <v>0</v>
      </c>
      <c r="O155" s="35">
        <f t="shared" si="28"/>
        <v>0</v>
      </c>
      <c r="P155" s="32">
        <f t="shared" si="29"/>
        <v>0</v>
      </c>
      <c r="Q155" s="10"/>
      <c r="R155" s="13"/>
      <c r="S155" s="14"/>
      <c r="T155" s="10"/>
      <c r="U155" s="144" t="str">
        <f t="shared" si="35"/>
        <v/>
      </c>
      <c r="V155" s="15">
        <f t="shared" si="36"/>
        <v>0</v>
      </c>
      <c r="W155" s="16">
        <f t="shared" si="37"/>
        <v>0</v>
      </c>
      <c r="X155" s="16">
        <f t="shared" si="30"/>
        <v>0</v>
      </c>
      <c r="Y155" s="17">
        <f t="shared" si="31"/>
        <v>0</v>
      </c>
      <c r="Z155" s="17">
        <f t="shared" si="32"/>
        <v>1050.4399999999957</v>
      </c>
      <c r="AA155" s="205" t="str">
        <f>IF(COUNTIF(K$6:K155,K155)=1,MAX(AA$6:AA154)+1,"")</f>
        <v/>
      </c>
      <c r="AB155" s="144">
        <f t="shared" si="38"/>
        <v>0</v>
      </c>
      <c r="AC155" s="24"/>
      <c r="AD155" s="24"/>
      <c r="AE155" s="24"/>
      <c r="AF155" s="24"/>
      <c r="AG155" s="24"/>
      <c r="AH155" s="24"/>
      <c r="AI155" s="24"/>
    </row>
    <row r="156" spans="2:35" ht="12.75">
      <c r="B156" s="31">
        <f>IF($B155="№",1,MAX($B$7:$B155)+1)</f>
        <v>150</v>
      </c>
      <c r="C156" s="147">
        <f t="shared" si="33"/>
        <v>0</v>
      </c>
      <c r="D156" s="9"/>
      <c r="E156" s="9"/>
      <c r="F156" s="10"/>
      <c r="G156" s="10"/>
      <c r="H156" s="11"/>
      <c r="I156" s="12"/>
      <c r="J156" s="12"/>
      <c r="K156" s="10"/>
      <c r="L156" s="33">
        <f t="shared" si="26"/>
        <v>0</v>
      </c>
      <c r="M156" s="34">
        <f t="shared" si="34"/>
        <v>0</v>
      </c>
      <c r="N156" s="17">
        <f t="shared" si="27"/>
        <v>0</v>
      </c>
      <c r="O156" s="35">
        <f t="shared" si="28"/>
        <v>0</v>
      </c>
      <c r="P156" s="32">
        <f t="shared" si="29"/>
        <v>0</v>
      </c>
      <c r="Q156" s="10"/>
      <c r="R156" s="13"/>
      <c r="S156" s="14"/>
      <c r="T156" s="10"/>
      <c r="U156" s="144" t="str">
        <f t="shared" si="35"/>
        <v/>
      </c>
      <c r="V156" s="15">
        <f t="shared" si="36"/>
        <v>0</v>
      </c>
      <c r="W156" s="16">
        <f t="shared" si="37"/>
        <v>0</v>
      </c>
      <c r="X156" s="16">
        <f t="shared" si="30"/>
        <v>0</v>
      </c>
      <c r="Y156" s="17">
        <f t="shared" si="31"/>
        <v>0</v>
      </c>
      <c r="Z156" s="17">
        <f t="shared" si="32"/>
        <v>1050.4399999999957</v>
      </c>
      <c r="AA156" s="205" t="str">
        <f>IF(COUNTIF(K$6:K156,K156)=1,MAX(AA$6:AA155)+1,"")</f>
        <v/>
      </c>
      <c r="AB156" s="144">
        <f t="shared" si="38"/>
        <v>0</v>
      </c>
      <c r="AC156" s="24"/>
      <c r="AD156" s="24"/>
      <c r="AE156" s="24"/>
      <c r="AF156" s="24"/>
      <c r="AG156" s="24"/>
      <c r="AH156" s="24"/>
      <c r="AI156" s="24"/>
    </row>
    <row r="157" spans="2:35" ht="12.75">
      <c r="B157" s="31">
        <f>IF($B156="№",1,MAX($B$7:$B156)+1)</f>
        <v>151</v>
      </c>
      <c r="C157" s="147">
        <f t="shared" si="33"/>
        <v>0</v>
      </c>
      <c r="D157" s="9"/>
      <c r="E157" s="9"/>
      <c r="F157" s="10"/>
      <c r="G157" s="10"/>
      <c r="H157" s="11"/>
      <c r="I157" s="12"/>
      <c r="J157" s="12"/>
      <c r="K157" s="10"/>
      <c r="L157" s="33">
        <f t="shared" si="26"/>
        <v>0</v>
      </c>
      <c r="M157" s="34">
        <f t="shared" si="34"/>
        <v>0</v>
      </c>
      <c r="N157" s="17">
        <f t="shared" si="27"/>
        <v>0</v>
      </c>
      <c r="O157" s="35">
        <f t="shared" si="28"/>
        <v>0</v>
      </c>
      <c r="P157" s="32">
        <f t="shared" si="29"/>
        <v>0</v>
      </c>
      <c r="Q157" s="10"/>
      <c r="R157" s="13"/>
      <c r="S157" s="14"/>
      <c r="T157" s="10"/>
      <c r="U157" s="144" t="str">
        <f t="shared" si="35"/>
        <v/>
      </c>
      <c r="V157" s="15">
        <f t="shared" si="36"/>
        <v>0</v>
      </c>
      <c r="W157" s="16">
        <f t="shared" si="37"/>
        <v>0</v>
      </c>
      <c r="X157" s="16">
        <f t="shared" si="30"/>
        <v>0</v>
      </c>
      <c r="Y157" s="17">
        <f t="shared" si="31"/>
        <v>0</v>
      </c>
      <c r="Z157" s="17">
        <f t="shared" si="32"/>
        <v>1050.4399999999957</v>
      </c>
      <c r="AA157" s="205" t="str">
        <f>IF(COUNTIF(K$6:K157,K157)=1,MAX(AA$6:AA156)+1,"")</f>
        <v/>
      </c>
      <c r="AB157" s="144">
        <f t="shared" si="38"/>
        <v>0</v>
      </c>
      <c r="AC157" s="24"/>
      <c r="AD157" s="24"/>
      <c r="AE157" s="24"/>
      <c r="AF157" s="24"/>
      <c r="AG157" s="24"/>
      <c r="AH157" s="24"/>
      <c r="AI157" s="24"/>
    </row>
    <row r="158" spans="2:35" ht="12.75">
      <c r="B158" s="31">
        <f>IF($B157="№",1,MAX($B$7:$B157)+1)</f>
        <v>152</v>
      </c>
      <c r="C158" s="147">
        <f t="shared" si="33"/>
        <v>0</v>
      </c>
      <c r="D158" s="9"/>
      <c r="E158" s="9"/>
      <c r="F158" s="10"/>
      <c r="G158" s="10"/>
      <c r="H158" s="11"/>
      <c r="I158" s="12"/>
      <c r="J158" s="12"/>
      <c r="K158" s="10"/>
      <c r="L158" s="33">
        <f t="shared" si="26"/>
        <v>0</v>
      </c>
      <c r="M158" s="34">
        <f t="shared" si="34"/>
        <v>0</v>
      </c>
      <c r="N158" s="17">
        <f t="shared" si="27"/>
        <v>0</v>
      </c>
      <c r="O158" s="35">
        <f t="shared" si="28"/>
        <v>0</v>
      </c>
      <c r="P158" s="32">
        <f t="shared" si="29"/>
        <v>0</v>
      </c>
      <c r="Q158" s="10"/>
      <c r="R158" s="13"/>
      <c r="S158" s="14"/>
      <c r="T158" s="10"/>
      <c r="U158" s="144" t="str">
        <f t="shared" si="35"/>
        <v/>
      </c>
      <c r="V158" s="15">
        <f t="shared" si="36"/>
        <v>0</v>
      </c>
      <c r="W158" s="16">
        <f t="shared" si="37"/>
        <v>0</v>
      </c>
      <c r="X158" s="16">
        <f t="shared" si="30"/>
        <v>0</v>
      </c>
      <c r="Y158" s="17">
        <f t="shared" si="31"/>
        <v>0</v>
      </c>
      <c r="Z158" s="17">
        <f t="shared" si="32"/>
        <v>1050.4399999999957</v>
      </c>
      <c r="AA158" s="205" t="str">
        <f>IF(COUNTIF(K$6:K158,K158)=1,MAX(AA$6:AA157)+1,"")</f>
        <v/>
      </c>
      <c r="AB158" s="144">
        <f t="shared" si="38"/>
        <v>0</v>
      </c>
      <c r="AC158" s="24"/>
      <c r="AD158" s="24"/>
      <c r="AE158" s="24"/>
      <c r="AF158" s="24"/>
      <c r="AG158" s="24"/>
      <c r="AH158" s="24"/>
      <c r="AI158" s="24"/>
    </row>
    <row r="159" spans="2:35" ht="12.75">
      <c r="B159" s="31">
        <f>IF($B158="№",1,MAX($B$7:$B158)+1)</f>
        <v>153</v>
      </c>
      <c r="C159" s="147">
        <f t="shared" si="33"/>
        <v>0</v>
      </c>
      <c r="D159" s="9"/>
      <c r="E159" s="9"/>
      <c r="F159" s="10"/>
      <c r="G159" s="10"/>
      <c r="H159" s="11"/>
      <c r="I159" s="12"/>
      <c r="J159" s="12"/>
      <c r="K159" s="10"/>
      <c r="L159" s="33">
        <f t="shared" si="26"/>
        <v>0</v>
      </c>
      <c r="M159" s="34">
        <f t="shared" si="34"/>
        <v>0</v>
      </c>
      <c r="N159" s="17">
        <f t="shared" si="27"/>
        <v>0</v>
      </c>
      <c r="O159" s="35">
        <f t="shared" si="28"/>
        <v>0</v>
      </c>
      <c r="P159" s="32">
        <f t="shared" si="29"/>
        <v>0</v>
      </c>
      <c r="Q159" s="10"/>
      <c r="R159" s="13"/>
      <c r="S159" s="14"/>
      <c r="T159" s="10"/>
      <c r="U159" s="144" t="str">
        <f t="shared" si="35"/>
        <v/>
      </c>
      <c r="V159" s="15">
        <f t="shared" si="36"/>
        <v>0</v>
      </c>
      <c r="W159" s="16">
        <f t="shared" si="37"/>
        <v>0</v>
      </c>
      <c r="X159" s="16">
        <f t="shared" si="30"/>
        <v>0</v>
      </c>
      <c r="Y159" s="17">
        <f t="shared" si="31"/>
        <v>0</v>
      </c>
      <c r="Z159" s="17">
        <f t="shared" si="32"/>
        <v>1050.4399999999957</v>
      </c>
      <c r="AA159" s="205" t="str">
        <f>IF(COUNTIF(K$6:K159,K159)=1,MAX(AA$6:AA158)+1,"")</f>
        <v/>
      </c>
      <c r="AB159" s="144">
        <f t="shared" si="38"/>
        <v>0</v>
      </c>
      <c r="AC159" s="24"/>
      <c r="AD159" s="24"/>
      <c r="AE159" s="24"/>
      <c r="AF159" s="24"/>
      <c r="AG159" s="24"/>
      <c r="AH159" s="24"/>
      <c r="AI159" s="24"/>
    </row>
    <row r="160" spans="2:35" ht="12.75">
      <c r="B160" s="31">
        <f>IF($B159="№",1,MAX($B$7:$B159)+1)</f>
        <v>154</v>
      </c>
      <c r="C160" s="147">
        <f t="shared" si="33"/>
        <v>0</v>
      </c>
      <c r="D160" s="9"/>
      <c r="E160" s="9"/>
      <c r="F160" s="10"/>
      <c r="G160" s="10"/>
      <c r="H160" s="11"/>
      <c r="I160" s="12"/>
      <c r="J160" s="12"/>
      <c r="K160" s="10"/>
      <c r="L160" s="33">
        <f t="shared" si="26"/>
        <v>0</v>
      </c>
      <c r="M160" s="34">
        <f t="shared" si="34"/>
        <v>0</v>
      </c>
      <c r="N160" s="17">
        <f t="shared" si="27"/>
        <v>0</v>
      </c>
      <c r="O160" s="35">
        <f t="shared" si="28"/>
        <v>0</v>
      </c>
      <c r="P160" s="32">
        <f t="shared" si="29"/>
        <v>0</v>
      </c>
      <c r="Q160" s="10"/>
      <c r="R160" s="13"/>
      <c r="S160" s="14"/>
      <c r="T160" s="10"/>
      <c r="U160" s="144" t="str">
        <f t="shared" si="35"/>
        <v/>
      </c>
      <c r="V160" s="15">
        <f t="shared" si="36"/>
        <v>0</v>
      </c>
      <c r="W160" s="16">
        <f t="shared" si="37"/>
        <v>0</v>
      </c>
      <c r="X160" s="16">
        <f t="shared" si="30"/>
        <v>0</v>
      </c>
      <c r="Y160" s="17">
        <f t="shared" si="31"/>
        <v>0</v>
      </c>
      <c r="Z160" s="17">
        <f t="shared" si="32"/>
        <v>1050.4399999999957</v>
      </c>
      <c r="AA160" s="205" t="str">
        <f>IF(COUNTIF(K$6:K160,K160)=1,MAX(AA$6:AA159)+1,"")</f>
        <v/>
      </c>
      <c r="AB160" s="144">
        <f t="shared" si="38"/>
        <v>0</v>
      </c>
      <c r="AC160" s="24"/>
      <c r="AD160" s="24"/>
      <c r="AE160" s="24"/>
      <c r="AF160" s="24"/>
      <c r="AG160" s="24"/>
      <c r="AH160" s="24"/>
      <c r="AI160" s="24"/>
    </row>
    <row r="161" spans="2:35" ht="12.75">
      <c r="B161" s="31">
        <f>IF($B160="№",1,MAX($B$7:$B160)+1)</f>
        <v>155</v>
      </c>
      <c r="C161" s="147">
        <f t="shared" si="33"/>
        <v>0</v>
      </c>
      <c r="D161" s="9"/>
      <c r="E161" s="9"/>
      <c r="F161" s="10"/>
      <c r="G161" s="10"/>
      <c r="H161" s="11"/>
      <c r="I161" s="12"/>
      <c r="J161" s="12"/>
      <c r="K161" s="10"/>
      <c r="L161" s="33">
        <f t="shared" si="26"/>
        <v>0</v>
      </c>
      <c r="M161" s="34">
        <f t="shared" si="34"/>
        <v>0</v>
      </c>
      <c r="N161" s="17">
        <f t="shared" si="27"/>
        <v>0</v>
      </c>
      <c r="O161" s="35">
        <f t="shared" si="28"/>
        <v>0</v>
      </c>
      <c r="P161" s="32">
        <f t="shared" si="29"/>
        <v>0</v>
      </c>
      <c r="Q161" s="10"/>
      <c r="R161" s="13"/>
      <c r="S161" s="14"/>
      <c r="T161" s="10"/>
      <c r="U161" s="144" t="str">
        <f t="shared" si="35"/>
        <v/>
      </c>
      <c r="V161" s="15">
        <f t="shared" si="36"/>
        <v>0</v>
      </c>
      <c r="W161" s="16">
        <f t="shared" si="37"/>
        <v>0</v>
      </c>
      <c r="X161" s="16">
        <f t="shared" si="30"/>
        <v>0</v>
      </c>
      <c r="Y161" s="17">
        <f t="shared" si="31"/>
        <v>0</v>
      </c>
      <c r="Z161" s="17">
        <f t="shared" si="32"/>
        <v>1050.4399999999957</v>
      </c>
      <c r="AA161" s="205" t="str">
        <f>IF(COUNTIF(K$6:K161,K161)=1,MAX(AA$6:AA160)+1,"")</f>
        <v/>
      </c>
      <c r="AB161" s="144">
        <f t="shared" si="38"/>
        <v>0</v>
      </c>
      <c r="AC161" s="24"/>
      <c r="AD161" s="24"/>
      <c r="AE161" s="24"/>
      <c r="AF161" s="24"/>
      <c r="AG161" s="24"/>
      <c r="AH161" s="24"/>
      <c r="AI161" s="24"/>
    </row>
    <row r="162" spans="2:35" ht="12.75">
      <c r="B162" s="31">
        <f>IF($B161="№",1,MAX($B$7:$B161)+1)</f>
        <v>156</v>
      </c>
      <c r="C162" s="147">
        <f t="shared" si="33"/>
        <v>0</v>
      </c>
      <c r="D162" s="9"/>
      <c r="E162" s="9"/>
      <c r="F162" s="10"/>
      <c r="G162" s="10"/>
      <c r="H162" s="11"/>
      <c r="I162" s="12"/>
      <c r="J162" s="12"/>
      <c r="K162" s="10"/>
      <c r="L162" s="33">
        <f t="shared" si="26"/>
        <v>0</v>
      </c>
      <c r="M162" s="34">
        <f t="shared" si="34"/>
        <v>0</v>
      </c>
      <c r="N162" s="17">
        <f t="shared" si="27"/>
        <v>0</v>
      </c>
      <c r="O162" s="35">
        <f t="shared" si="28"/>
        <v>0</v>
      </c>
      <c r="P162" s="32">
        <f t="shared" si="29"/>
        <v>0</v>
      </c>
      <c r="Q162" s="10"/>
      <c r="R162" s="13"/>
      <c r="S162" s="14"/>
      <c r="T162" s="10"/>
      <c r="U162" s="144" t="str">
        <f t="shared" si="35"/>
        <v/>
      </c>
      <c r="V162" s="15">
        <f t="shared" si="36"/>
        <v>0</v>
      </c>
      <c r="W162" s="16">
        <f t="shared" si="37"/>
        <v>0</v>
      </c>
      <c r="X162" s="16">
        <f t="shared" si="30"/>
        <v>0</v>
      </c>
      <c r="Y162" s="17">
        <f t="shared" si="31"/>
        <v>0</v>
      </c>
      <c r="Z162" s="17">
        <f t="shared" si="32"/>
        <v>1050.4399999999957</v>
      </c>
      <c r="AA162" s="205" t="str">
        <f>IF(COUNTIF(K$6:K162,K162)=1,MAX(AA$6:AA161)+1,"")</f>
        <v/>
      </c>
      <c r="AB162" s="144">
        <f t="shared" si="38"/>
        <v>0</v>
      </c>
      <c r="AC162" s="24"/>
      <c r="AD162" s="24"/>
      <c r="AE162" s="24"/>
      <c r="AF162" s="24"/>
      <c r="AG162" s="24"/>
      <c r="AH162" s="24"/>
      <c r="AI162" s="24"/>
    </row>
    <row r="163" spans="2:35" ht="12.75">
      <c r="B163" s="31">
        <f>IF($B162="№",1,MAX($B$7:$B162)+1)</f>
        <v>157</v>
      </c>
      <c r="C163" s="147">
        <f t="shared" si="33"/>
        <v>0</v>
      </c>
      <c r="D163" s="9"/>
      <c r="E163" s="9"/>
      <c r="F163" s="10"/>
      <c r="G163" s="10"/>
      <c r="H163" s="11"/>
      <c r="I163" s="12"/>
      <c r="J163" s="12"/>
      <c r="K163" s="10"/>
      <c r="L163" s="33">
        <f t="shared" si="26"/>
        <v>0</v>
      </c>
      <c r="M163" s="34">
        <f t="shared" si="34"/>
        <v>0</v>
      </c>
      <c r="N163" s="17">
        <f t="shared" si="27"/>
        <v>0</v>
      </c>
      <c r="O163" s="35">
        <f t="shared" si="28"/>
        <v>0</v>
      </c>
      <c r="P163" s="32">
        <f t="shared" si="29"/>
        <v>0</v>
      </c>
      <c r="Q163" s="10"/>
      <c r="R163" s="13"/>
      <c r="S163" s="14"/>
      <c r="T163" s="10"/>
      <c r="U163" s="144" t="str">
        <f t="shared" si="35"/>
        <v/>
      </c>
      <c r="V163" s="15">
        <f t="shared" si="36"/>
        <v>0</v>
      </c>
      <c r="W163" s="16">
        <f t="shared" si="37"/>
        <v>0</v>
      </c>
      <c r="X163" s="16">
        <f t="shared" si="30"/>
        <v>0</v>
      </c>
      <c r="Y163" s="17">
        <f t="shared" si="31"/>
        <v>0</v>
      </c>
      <c r="Z163" s="17">
        <f t="shared" si="32"/>
        <v>1050.4399999999957</v>
      </c>
      <c r="AA163" s="205" t="str">
        <f>IF(COUNTIF(K$6:K163,K163)=1,MAX(AA$6:AA162)+1,"")</f>
        <v/>
      </c>
      <c r="AB163" s="144">
        <f t="shared" si="38"/>
        <v>0</v>
      </c>
      <c r="AC163" s="24"/>
      <c r="AD163" s="24"/>
      <c r="AE163" s="24"/>
      <c r="AF163" s="24"/>
      <c r="AG163" s="24"/>
      <c r="AH163" s="24"/>
      <c r="AI163" s="24"/>
    </row>
    <row r="164" spans="2:35" ht="12.75">
      <c r="B164" s="31">
        <f>IF($B163="№",1,MAX($B$7:$B163)+1)</f>
        <v>158</v>
      </c>
      <c r="C164" s="147">
        <f t="shared" si="33"/>
        <v>0</v>
      </c>
      <c r="D164" s="9"/>
      <c r="E164" s="9"/>
      <c r="F164" s="10"/>
      <c r="G164" s="10"/>
      <c r="H164" s="11"/>
      <c r="I164" s="12"/>
      <c r="J164" s="12"/>
      <c r="K164" s="10"/>
      <c r="L164" s="33">
        <f t="shared" si="26"/>
        <v>0</v>
      </c>
      <c r="M164" s="34">
        <f t="shared" si="34"/>
        <v>0</v>
      </c>
      <c r="N164" s="17">
        <f t="shared" si="27"/>
        <v>0</v>
      </c>
      <c r="O164" s="35">
        <f t="shared" si="28"/>
        <v>0</v>
      </c>
      <c r="P164" s="32">
        <f t="shared" si="29"/>
        <v>0</v>
      </c>
      <c r="Q164" s="10"/>
      <c r="R164" s="13"/>
      <c r="S164" s="14"/>
      <c r="T164" s="10"/>
      <c r="U164" s="144" t="str">
        <f t="shared" si="35"/>
        <v/>
      </c>
      <c r="V164" s="15">
        <f t="shared" si="36"/>
        <v>0</v>
      </c>
      <c r="W164" s="16">
        <f t="shared" si="37"/>
        <v>0</v>
      </c>
      <c r="X164" s="16">
        <f t="shared" si="30"/>
        <v>0</v>
      </c>
      <c r="Y164" s="17">
        <f t="shared" si="31"/>
        <v>0</v>
      </c>
      <c r="Z164" s="17">
        <f t="shared" si="32"/>
        <v>1050.4399999999957</v>
      </c>
      <c r="AA164" s="205" t="str">
        <f>IF(COUNTIF(K$6:K164,K164)=1,MAX(AA$6:AA163)+1,"")</f>
        <v/>
      </c>
      <c r="AB164" s="144">
        <f t="shared" si="38"/>
        <v>0</v>
      </c>
      <c r="AC164" s="24"/>
      <c r="AD164" s="24"/>
      <c r="AE164" s="24"/>
      <c r="AF164" s="24"/>
      <c r="AG164" s="24"/>
      <c r="AH164" s="24"/>
      <c r="AI164" s="24"/>
    </row>
    <row r="165" spans="2:35" ht="12.75">
      <c r="B165" s="31">
        <f>IF($B164="№",1,MAX($B$7:$B164)+1)</f>
        <v>159</v>
      </c>
      <c r="C165" s="147">
        <f t="shared" si="33"/>
        <v>0</v>
      </c>
      <c r="D165" s="9"/>
      <c r="E165" s="9"/>
      <c r="F165" s="10"/>
      <c r="G165" s="10"/>
      <c r="H165" s="11"/>
      <c r="I165" s="12"/>
      <c r="J165" s="12"/>
      <c r="K165" s="10"/>
      <c r="L165" s="33">
        <f t="shared" si="26"/>
        <v>0</v>
      </c>
      <c r="M165" s="34">
        <f t="shared" si="34"/>
        <v>0</v>
      </c>
      <c r="N165" s="17">
        <f t="shared" si="27"/>
        <v>0</v>
      </c>
      <c r="O165" s="35">
        <f t="shared" si="28"/>
        <v>0</v>
      </c>
      <c r="P165" s="32">
        <f t="shared" si="29"/>
        <v>0</v>
      </c>
      <c r="Q165" s="10"/>
      <c r="R165" s="13"/>
      <c r="S165" s="14"/>
      <c r="T165" s="10"/>
      <c r="U165" s="144" t="str">
        <f t="shared" si="35"/>
        <v/>
      </c>
      <c r="V165" s="15">
        <f t="shared" si="36"/>
        <v>0</v>
      </c>
      <c r="W165" s="16">
        <f t="shared" si="37"/>
        <v>0</v>
      </c>
      <c r="X165" s="16">
        <f t="shared" si="30"/>
        <v>0</v>
      </c>
      <c r="Y165" s="17">
        <f t="shared" si="31"/>
        <v>0</v>
      </c>
      <c r="Z165" s="17">
        <f t="shared" si="32"/>
        <v>1050.4399999999957</v>
      </c>
      <c r="AA165" s="205" t="str">
        <f>IF(COUNTIF(K$6:K165,K165)=1,MAX(AA$6:AA164)+1,"")</f>
        <v/>
      </c>
      <c r="AB165" s="144">
        <f t="shared" si="38"/>
        <v>0</v>
      </c>
      <c r="AC165" s="24"/>
      <c r="AD165" s="24"/>
      <c r="AE165" s="24"/>
      <c r="AF165" s="24"/>
      <c r="AG165" s="24"/>
      <c r="AH165" s="24"/>
      <c r="AI165" s="24"/>
    </row>
    <row r="166" spans="2:35" ht="12.75">
      <c r="B166" s="31">
        <f>IF($B165="№",1,MAX($B$7:$B165)+1)</f>
        <v>160</v>
      </c>
      <c r="C166" s="147">
        <f t="shared" si="33"/>
        <v>0</v>
      </c>
      <c r="D166" s="9"/>
      <c r="E166" s="9"/>
      <c r="F166" s="10"/>
      <c r="G166" s="10"/>
      <c r="H166" s="11"/>
      <c r="I166" s="12"/>
      <c r="J166" s="12"/>
      <c r="K166" s="10"/>
      <c r="L166" s="33">
        <f t="shared" si="26"/>
        <v>0</v>
      </c>
      <c r="M166" s="34">
        <f t="shared" si="34"/>
        <v>0</v>
      </c>
      <c r="N166" s="17">
        <f t="shared" si="27"/>
        <v>0</v>
      </c>
      <c r="O166" s="35">
        <f t="shared" si="28"/>
        <v>0</v>
      </c>
      <c r="P166" s="32">
        <f t="shared" si="29"/>
        <v>0</v>
      </c>
      <c r="Q166" s="10"/>
      <c r="R166" s="13"/>
      <c r="S166" s="14"/>
      <c r="T166" s="10"/>
      <c r="U166" s="144" t="str">
        <f t="shared" si="35"/>
        <v/>
      </c>
      <c r="V166" s="15">
        <f t="shared" si="36"/>
        <v>0</v>
      </c>
      <c r="W166" s="16">
        <f t="shared" si="37"/>
        <v>0</v>
      </c>
      <c r="X166" s="16">
        <f t="shared" si="30"/>
        <v>0</v>
      </c>
      <c r="Y166" s="17">
        <f t="shared" si="31"/>
        <v>0</v>
      </c>
      <c r="Z166" s="17">
        <f t="shared" si="32"/>
        <v>1050.4399999999957</v>
      </c>
      <c r="AA166" s="205" t="str">
        <f>IF(COUNTIF(K$6:K166,K166)=1,MAX(AA$6:AA165)+1,"")</f>
        <v/>
      </c>
      <c r="AB166" s="144">
        <f t="shared" si="38"/>
        <v>0</v>
      </c>
      <c r="AC166" s="24"/>
      <c r="AD166" s="24"/>
      <c r="AE166" s="24"/>
      <c r="AF166" s="24"/>
      <c r="AG166" s="24"/>
      <c r="AH166" s="24"/>
      <c r="AI166" s="24"/>
    </row>
    <row r="167" spans="2:35" ht="12.75">
      <c r="B167" s="31">
        <f>IF($B166="№",1,MAX($B$7:$B166)+1)</f>
        <v>161</v>
      </c>
      <c r="C167" s="147">
        <f t="shared" si="33"/>
        <v>0</v>
      </c>
      <c r="D167" s="9"/>
      <c r="E167" s="9"/>
      <c r="F167" s="10"/>
      <c r="G167" s="10"/>
      <c r="H167" s="11"/>
      <c r="I167" s="12"/>
      <c r="J167" s="12"/>
      <c r="K167" s="10"/>
      <c r="L167" s="33">
        <f t="shared" si="26"/>
        <v>0</v>
      </c>
      <c r="M167" s="34">
        <f t="shared" si="34"/>
        <v>0</v>
      </c>
      <c r="N167" s="17">
        <f t="shared" si="27"/>
        <v>0</v>
      </c>
      <c r="O167" s="35">
        <f t="shared" si="28"/>
        <v>0</v>
      </c>
      <c r="P167" s="32">
        <f t="shared" si="29"/>
        <v>0</v>
      </c>
      <c r="Q167" s="10"/>
      <c r="R167" s="13"/>
      <c r="S167" s="14"/>
      <c r="T167" s="10"/>
      <c r="U167" s="144" t="str">
        <f t="shared" si="35"/>
        <v/>
      </c>
      <c r="V167" s="15">
        <f t="shared" si="36"/>
        <v>0</v>
      </c>
      <c r="W167" s="16">
        <f t="shared" si="37"/>
        <v>0</v>
      </c>
      <c r="X167" s="16">
        <f t="shared" si="30"/>
        <v>0</v>
      </c>
      <c r="Y167" s="17">
        <f t="shared" si="31"/>
        <v>0</v>
      </c>
      <c r="Z167" s="17">
        <f t="shared" si="32"/>
        <v>1050.4399999999957</v>
      </c>
      <c r="AA167" s="205" t="str">
        <f>IF(COUNTIF(K$6:K167,K167)=1,MAX(AA$6:AA166)+1,"")</f>
        <v/>
      </c>
      <c r="AB167" s="144">
        <f t="shared" si="38"/>
        <v>0</v>
      </c>
      <c r="AC167" s="24"/>
      <c r="AD167" s="24"/>
      <c r="AE167" s="24"/>
      <c r="AF167" s="24"/>
      <c r="AG167" s="24"/>
      <c r="AH167" s="24"/>
      <c r="AI167" s="24"/>
    </row>
    <row r="168" spans="2:35" ht="12.75">
      <c r="B168" s="31">
        <f>IF($B167="№",1,MAX($B$7:$B167)+1)</f>
        <v>162</v>
      </c>
      <c r="C168" s="147">
        <f t="shared" si="33"/>
        <v>0</v>
      </c>
      <c r="D168" s="9"/>
      <c r="E168" s="9"/>
      <c r="F168" s="10"/>
      <c r="G168" s="10"/>
      <c r="H168" s="11"/>
      <c r="I168" s="12"/>
      <c r="J168" s="12"/>
      <c r="K168" s="10"/>
      <c r="L168" s="33">
        <f t="shared" si="26"/>
        <v>0</v>
      </c>
      <c r="M168" s="34">
        <f t="shared" si="34"/>
        <v>0</v>
      </c>
      <c r="N168" s="17">
        <f t="shared" si="27"/>
        <v>0</v>
      </c>
      <c r="O168" s="35">
        <f t="shared" si="28"/>
        <v>0</v>
      </c>
      <c r="P168" s="32">
        <f t="shared" si="29"/>
        <v>0</v>
      </c>
      <c r="Q168" s="10"/>
      <c r="R168" s="13"/>
      <c r="S168" s="14"/>
      <c r="T168" s="10"/>
      <c r="U168" s="144" t="str">
        <f t="shared" si="35"/>
        <v/>
      </c>
      <c r="V168" s="15">
        <f t="shared" si="36"/>
        <v>0</v>
      </c>
      <c r="W168" s="16">
        <f t="shared" si="37"/>
        <v>0</v>
      </c>
      <c r="X168" s="16">
        <f t="shared" si="30"/>
        <v>0</v>
      </c>
      <c r="Y168" s="17">
        <f t="shared" si="31"/>
        <v>0</v>
      </c>
      <c r="Z168" s="17">
        <f t="shared" si="32"/>
        <v>1050.4399999999957</v>
      </c>
      <c r="AA168" s="205" t="str">
        <f>IF(COUNTIF(K$6:K168,K168)=1,MAX(AA$6:AA167)+1,"")</f>
        <v/>
      </c>
      <c r="AB168" s="144">
        <f t="shared" si="38"/>
        <v>0</v>
      </c>
      <c r="AC168" s="24"/>
      <c r="AD168" s="24"/>
      <c r="AE168" s="24"/>
      <c r="AF168" s="24"/>
      <c r="AG168" s="24"/>
      <c r="AH168" s="24"/>
      <c r="AI168" s="24"/>
    </row>
    <row r="169" spans="2:35" ht="12.75">
      <c r="B169" s="31">
        <f>IF($B168="№",1,MAX($B$7:$B168)+1)</f>
        <v>163</v>
      </c>
      <c r="C169" s="147">
        <f t="shared" si="33"/>
        <v>0</v>
      </c>
      <c r="D169" s="9"/>
      <c r="E169" s="9"/>
      <c r="F169" s="10"/>
      <c r="G169" s="10"/>
      <c r="H169" s="11"/>
      <c r="I169" s="12"/>
      <c r="J169" s="12"/>
      <c r="K169" s="10"/>
      <c r="L169" s="33">
        <f t="shared" si="26"/>
        <v>0</v>
      </c>
      <c r="M169" s="34">
        <f t="shared" si="34"/>
        <v>0</v>
      </c>
      <c r="N169" s="17">
        <f t="shared" si="27"/>
        <v>0</v>
      </c>
      <c r="O169" s="35">
        <f t="shared" si="28"/>
        <v>0</v>
      </c>
      <c r="P169" s="32">
        <f t="shared" si="29"/>
        <v>0</v>
      </c>
      <c r="Q169" s="10"/>
      <c r="R169" s="13"/>
      <c r="S169" s="14"/>
      <c r="T169" s="10"/>
      <c r="U169" s="144" t="str">
        <f t="shared" si="35"/>
        <v/>
      </c>
      <c r="V169" s="15">
        <f t="shared" si="36"/>
        <v>0</v>
      </c>
      <c r="W169" s="16">
        <f t="shared" si="37"/>
        <v>0</v>
      </c>
      <c r="X169" s="16">
        <f t="shared" si="30"/>
        <v>0</v>
      </c>
      <c r="Y169" s="17">
        <f t="shared" si="31"/>
        <v>0</v>
      </c>
      <c r="Z169" s="17">
        <f t="shared" si="32"/>
        <v>1050.4399999999957</v>
      </c>
      <c r="AA169" s="205" t="str">
        <f>IF(COUNTIF(K$6:K169,K169)=1,MAX(AA$6:AA168)+1,"")</f>
        <v/>
      </c>
      <c r="AB169" s="144">
        <f t="shared" si="38"/>
        <v>0</v>
      </c>
      <c r="AC169" s="24"/>
      <c r="AD169" s="24"/>
      <c r="AE169" s="24"/>
      <c r="AF169" s="24"/>
      <c r="AG169" s="24"/>
      <c r="AH169" s="24"/>
      <c r="AI169" s="24"/>
    </row>
    <row r="170" spans="2:35" ht="12.75">
      <c r="B170" s="31">
        <f>IF($B169="№",1,MAX($B$7:$B169)+1)</f>
        <v>164</v>
      </c>
      <c r="C170" s="147">
        <f t="shared" si="33"/>
        <v>0</v>
      </c>
      <c r="D170" s="9"/>
      <c r="E170" s="9"/>
      <c r="F170" s="10"/>
      <c r="G170" s="10"/>
      <c r="H170" s="11"/>
      <c r="I170" s="12"/>
      <c r="J170" s="12"/>
      <c r="K170" s="10"/>
      <c r="L170" s="33">
        <f t="shared" si="26"/>
        <v>0</v>
      </c>
      <c r="M170" s="34">
        <f t="shared" si="34"/>
        <v>0</v>
      </c>
      <c r="N170" s="17">
        <f t="shared" si="27"/>
        <v>0</v>
      </c>
      <c r="O170" s="35">
        <f t="shared" si="28"/>
        <v>0</v>
      </c>
      <c r="P170" s="32">
        <f t="shared" si="29"/>
        <v>0</v>
      </c>
      <c r="Q170" s="10"/>
      <c r="R170" s="13"/>
      <c r="S170" s="14"/>
      <c r="T170" s="10"/>
      <c r="U170" s="144" t="str">
        <f t="shared" si="35"/>
        <v/>
      </c>
      <c r="V170" s="15">
        <f t="shared" si="36"/>
        <v>0</v>
      </c>
      <c r="W170" s="16">
        <f t="shared" si="37"/>
        <v>0</v>
      </c>
      <c r="X170" s="16">
        <f t="shared" si="30"/>
        <v>0</v>
      </c>
      <c r="Y170" s="17">
        <f t="shared" si="31"/>
        <v>0</v>
      </c>
      <c r="Z170" s="17">
        <f t="shared" si="32"/>
        <v>1050.4399999999957</v>
      </c>
      <c r="AA170" s="205" t="str">
        <f>IF(COUNTIF(K$6:K170,K170)=1,MAX(AA$6:AA169)+1,"")</f>
        <v/>
      </c>
      <c r="AB170" s="144">
        <f t="shared" si="38"/>
        <v>0</v>
      </c>
      <c r="AC170" s="24"/>
      <c r="AD170" s="24"/>
      <c r="AE170" s="24"/>
      <c r="AF170" s="24"/>
      <c r="AG170" s="24"/>
      <c r="AH170" s="24"/>
      <c r="AI170" s="24"/>
    </row>
    <row r="171" spans="2:35" ht="12.75">
      <c r="B171" s="31">
        <f>IF($B170="№",1,MAX($B$7:$B170)+1)</f>
        <v>165</v>
      </c>
      <c r="C171" s="147">
        <f t="shared" si="33"/>
        <v>0</v>
      </c>
      <c r="D171" s="9"/>
      <c r="E171" s="9"/>
      <c r="F171" s="10"/>
      <c r="G171" s="10"/>
      <c r="H171" s="11"/>
      <c r="I171" s="12"/>
      <c r="J171" s="12"/>
      <c r="K171" s="10"/>
      <c r="L171" s="33">
        <f t="shared" si="26"/>
        <v>0</v>
      </c>
      <c r="M171" s="34">
        <f t="shared" si="34"/>
        <v>0</v>
      </c>
      <c r="N171" s="17">
        <f t="shared" si="27"/>
        <v>0</v>
      </c>
      <c r="O171" s="35">
        <f t="shared" si="28"/>
        <v>0</v>
      </c>
      <c r="P171" s="32">
        <f t="shared" si="29"/>
        <v>0</v>
      </c>
      <c r="Q171" s="10"/>
      <c r="R171" s="13"/>
      <c r="S171" s="14"/>
      <c r="T171" s="10"/>
      <c r="U171" s="144" t="str">
        <f t="shared" si="35"/>
        <v/>
      </c>
      <c r="V171" s="15">
        <f t="shared" si="36"/>
        <v>0</v>
      </c>
      <c r="W171" s="16">
        <f t="shared" si="37"/>
        <v>0</v>
      </c>
      <c r="X171" s="16">
        <f t="shared" si="30"/>
        <v>0</v>
      </c>
      <c r="Y171" s="17">
        <f t="shared" si="31"/>
        <v>0</v>
      </c>
      <c r="Z171" s="17">
        <f t="shared" si="32"/>
        <v>1050.4399999999957</v>
      </c>
      <c r="AA171" s="205" t="str">
        <f>IF(COUNTIF(K$6:K171,K171)=1,MAX(AA$6:AA170)+1,"")</f>
        <v/>
      </c>
      <c r="AB171" s="144">
        <f t="shared" si="38"/>
        <v>0</v>
      </c>
      <c r="AC171" s="24"/>
      <c r="AD171" s="24"/>
      <c r="AE171" s="24"/>
      <c r="AF171" s="24"/>
      <c r="AG171" s="24"/>
      <c r="AH171" s="24"/>
      <c r="AI171" s="24"/>
    </row>
    <row r="172" spans="2:35" ht="12.75">
      <c r="B172" s="31">
        <f>IF($B171="№",1,MAX($B$7:$B171)+1)</f>
        <v>166</v>
      </c>
      <c r="C172" s="147">
        <f t="shared" si="33"/>
        <v>0</v>
      </c>
      <c r="D172" s="9"/>
      <c r="E172" s="9"/>
      <c r="F172" s="10"/>
      <c r="G172" s="10"/>
      <c r="H172" s="11"/>
      <c r="I172" s="12"/>
      <c r="J172" s="12"/>
      <c r="K172" s="10"/>
      <c r="L172" s="33">
        <f t="shared" si="26"/>
        <v>0</v>
      </c>
      <c r="M172" s="34">
        <f t="shared" si="34"/>
        <v>0</v>
      </c>
      <c r="N172" s="17">
        <f t="shared" si="27"/>
        <v>0</v>
      </c>
      <c r="O172" s="35">
        <f t="shared" si="28"/>
        <v>0</v>
      </c>
      <c r="P172" s="32">
        <f t="shared" si="29"/>
        <v>0</v>
      </c>
      <c r="Q172" s="10"/>
      <c r="R172" s="13"/>
      <c r="S172" s="14"/>
      <c r="T172" s="10"/>
      <c r="U172" s="144" t="str">
        <f t="shared" si="35"/>
        <v/>
      </c>
      <c r="V172" s="15">
        <f t="shared" si="36"/>
        <v>0</v>
      </c>
      <c r="W172" s="16">
        <f t="shared" si="37"/>
        <v>0</v>
      </c>
      <c r="X172" s="16">
        <f t="shared" si="30"/>
        <v>0</v>
      </c>
      <c r="Y172" s="17">
        <f t="shared" si="31"/>
        <v>0</v>
      </c>
      <c r="Z172" s="17">
        <f t="shared" si="32"/>
        <v>1050.4399999999957</v>
      </c>
      <c r="AA172" s="205" t="str">
        <f>IF(COUNTIF(K$6:K172,K172)=1,MAX(AA$6:AA171)+1,"")</f>
        <v/>
      </c>
      <c r="AB172" s="144">
        <f t="shared" si="38"/>
        <v>0</v>
      </c>
      <c r="AC172" s="24"/>
      <c r="AD172" s="24"/>
      <c r="AE172" s="24"/>
      <c r="AF172" s="24"/>
      <c r="AG172" s="24"/>
      <c r="AH172" s="24"/>
      <c r="AI172" s="24"/>
    </row>
    <row r="173" spans="2:35" ht="12.75">
      <c r="B173" s="31">
        <f>IF($B172="№",1,MAX($B$7:$B172)+1)</f>
        <v>167</v>
      </c>
      <c r="C173" s="147">
        <f t="shared" si="33"/>
        <v>0</v>
      </c>
      <c r="D173" s="9"/>
      <c r="E173" s="9"/>
      <c r="F173" s="10"/>
      <c r="G173" s="10"/>
      <c r="H173" s="11"/>
      <c r="I173" s="12"/>
      <c r="J173" s="12"/>
      <c r="K173" s="10"/>
      <c r="L173" s="33">
        <f t="shared" si="26"/>
        <v>0</v>
      </c>
      <c r="M173" s="34">
        <f t="shared" si="34"/>
        <v>0</v>
      </c>
      <c r="N173" s="17">
        <f t="shared" si="27"/>
        <v>0</v>
      </c>
      <c r="O173" s="35">
        <f t="shared" si="28"/>
        <v>0</v>
      </c>
      <c r="P173" s="32">
        <f t="shared" si="29"/>
        <v>0</v>
      </c>
      <c r="Q173" s="10"/>
      <c r="R173" s="13"/>
      <c r="S173" s="14"/>
      <c r="T173" s="10"/>
      <c r="U173" s="144" t="str">
        <f t="shared" si="35"/>
        <v/>
      </c>
      <c r="V173" s="15">
        <f t="shared" si="36"/>
        <v>0</v>
      </c>
      <c r="W173" s="16">
        <f t="shared" si="37"/>
        <v>0</v>
      </c>
      <c r="X173" s="16">
        <f t="shared" si="30"/>
        <v>0</v>
      </c>
      <c r="Y173" s="17">
        <f t="shared" si="31"/>
        <v>0</v>
      </c>
      <c r="Z173" s="17">
        <f t="shared" si="32"/>
        <v>1050.4399999999957</v>
      </c>
      <c r="AA173" s="205" t="str">
        <f>IF(COUNTIF(K$6:K173,K173)=1,MAX(AA$6:AA172)+1,"")</f>
        <v/>
      </c>
      <c r="AB173" s="144">
        <f t="shared" si="38"/>
        <v>0</v>
      </c>
      <c r="AC173" s="24"/>
      <c r="AD173" s="24"/>
      <c r="AE173" s="24"/>
      <c r="AF173" s="24"/>
      <c r="AG173" s="24"/>
      <c r="AH173" s="24"/>
      <c r="AI173" s="24"/>
    </row>
    <row r="174" spans="2:35" ht="12.75">
      <c r="B174" s="31">
        <f>IF($B173="№",1,MAX($B$7:$B173)+1)</f>
        <v>168</v>
      </c>
      <c r="C174" s="147">
        <f t="shared" si="33"/>
        <v>0</v>
      </c>
      <c r="D174" s="9"/>
      <c r="E174" s="9"/>
      <c r="F174" s="10"/>
      <c r="G174" s="10"/>
      <c r="H174" s="11"/>
      <c r="I174" s="12"/>
      <c r="J174" s="12"/>
      <c r="K174" s="10"/>
      <c r="L174" s="33">
        <f t="shared" si="26"/>
        <v>0</v>
      </c>
      <c r="M174" s="34">
        <f t="shared" si="34"/>
        <v>0</v>
      </c>
      <c r="N174" s="17">
        <f t="shared" si="27"/>
        <v>0</v>
      </c>
      <c r="O174" s="35">
        <f t="shared" si="28"/>
        <v>0</v>
      </c>
      <c r="P174" s="32">
        <f t="shared" si="29"/>
        <v>0</v>
      </c>
      <c r="Q174" s="10"/>
      <c r="R174" s="13"/>
      <c r="S174" s="14"/>
      <c r="T174" s="10"/>
      <c r="U174" s="144" t="str">
        <f t="shared" si="35"/>
        <v/>
      </c>
      <c r="V174" s="15">
        <f t="shared" si="36"/>
        <v>0</v>
      </c>
      <c r="W174" s="16">
        <f t="shared" si="37"/>
        <v>0</v>
      </c>
      <c r="X174" s="16">
        <f t="shared" si="30"/>
        <v>0</v>
      </c>
      <c r="Y174" s="17">
        <f t="shared" si="31"/>
        <v>0</v>
      </c>
      <c r="Z174" s="17">
        <f t="shared" si="32"/>
        <v>1050.4399999999957</v>
      </c>
      <c r="AA174" s="205" t="str">
        <f>IF(COUNTIF(K$6:K174,K174)=1,MAX(AA$6:AA173)+1,"")</f>
        <v/>
      </c>
      <c r="AB174" s="144">
        <f t="shared" si="38"/>
        <v>0</v>
      </c>
      <c r="AC174" s="24"/>
      <c r="AD174" s="24"/>
      <c r="AE174" s="24"/>
      <c r="AF174" s="24"/>
      <c r="AG174" s="24"/>
      <c r="AH174" s="24"/>
      <c r="AI174" s="24"/>
    </row>
    <row r="175" spans="2:35" ht="12.75">
      <c r="B175" s="31">
        <f>IF($B174="№",1,MAX($B$7:$B174)+1)</f>
        <v>169</v>
      </c>
      <c r="C175" s="147">
        <f t="shared" si="33"/>
        <v>0</v>
      </c>
      <c r="D175" s="9"/>
      <c r="E175" s="9"/>
      <c r="F175" s="10"/>
      <c r="G175" s="10"/>
      <c r="H175" s="11"/>
      <c r="I175" s="12"/>
      <c r="J175" s="12"/>
      <c r="K175" s="10"/>
      <c r="L175" s="33">
        <f t="shared" si="26"/>
        <v>0</v>
      </c>
      <c r="M175" s="34">
        <f t="shared" si="34"/>
        <v>0</v>
      </c>
      <c r="N175" s="17">
        <f t="shared" si="27"/>
        <v>0</v>
      </c>
      <c r="O175" s="35">
        <f t="shared" si="28"/>
        <v>0</v>
      </c>
      <c r="P175" s="32">
        <f t="shared" si="29"/>
        <v>0</v>
      </c>
      <c r="Q175" s="10"/>
      <c r="R175" s="13"/>
      <c r="S175" s="14"/>
      <c r="T175" s="10"/>
      <c r="U175" s="144" t="str">
        <f t="shared" si="35"/>
        <v/>
      </c>
      <c r="V175" s="15">
        <f t="shared" si="36"/>
        <v>0</v>
      </c>
      <c r="W175" s="16">
        <f t="shared" si="37"/>
        <v>0</v>
      </c>
      <c r="X175" s="16">
        <f t="shared" si="30"/>
        <v>0</v>
      </c>
      <c r="Y175" s="17">
        <f t="shared" si="31"/>
        <v>0</v>
      </c>
      <c r="Z175" s="17">
        <f t="shared" si="32"/>
        <v>1050.4399999999957</v>
      </c>
      <c r="AA175" s="205" t="str">
        <f>IF(COUNTIF(K$6:K175,K175)=1,MAX(AA$6:AA174)+1,"")</f>
        <v/>
      </c>
      <c r="AB175" s="144">
        <f t="shared" si="38"/>
        <v>0</v>
      </c>
      <c r="AC175" s="24"/>
      <c r="AD175" s="24"/>
      <c r="AE175" s="24"/>
      <c r="AF175" s="24"/>
      <c r="AG175" s="24"/>
      <c r="AH175" s="24"/>
      <c r="AI175" s="24"/>
    </row>
    <row r="176" spans="2:35" ht="12.75">
      <c r="B176" s="31">
        <f>IF($B175="№",1,MAX($B$7:$B175)+1)</f>
        <v>170</v>
      </c>
      <c r="C176" s="147">
        <f t="shared" si="33"/>
        <v>0</v>
      </c>
      <c r="D176" s="9"/>
      <c r="E176" s="9"/>
      <c r="F176" s="10"/>
      <c r="G176" s="10"/>
      <c r="H176" s="11"/>
      <c r="I176" s="12"/>
      <c r="J176" s="12"/>
      <c r="K176" s="10"/>
      <c r="L176" s="33">
        <f t="shared" si="26"/>
        <v>0</v>
      </c>
      <c r="M176" s="34">
        <f t="shared" si="34"/>
        <v>0</v>
      </c>
      <c r="N176" s="17">
        <f t="shared" si="27"/>
        <v>0</v>
      </c>
      <c r="O176" s="35">
        <f t="shared" si="28"/>
        <v>0</v>
      </c>
      <c r="P176" s="32">
        <f t="shared" si="29"/>
        <v>0</v>
      </c>
      <c r="Q176" s="10"/>
      <c r="R176" s="13"/>
      <c r="S176" s="14"/>
      <c r="T176" s="10"/>
      <c r="U176" s="144" t="str">
        <f t="shared" si="35"/>
        <v/>
      </c>
      <c r="V176" s="15">
        <f t="shared" si="36"/>
        <v>0</v>
      </c>
      <c r="W176" s="16">
        <f t="shared" si="37"/>
        <v>0</v>
      </c>
      <c r="X176" s="16">
        <f t="shared" si="30"/>
        <v>0</v>
      </c>
      <c r="Y176" s="17">
        <f t="shared" si="31"/>
        <v>0</v>
      </c>
      <c r="Z176" s="17">
        <f t="shared" si="32"/>
        <v>1050.4399999999957</v>
      </c>
      <c r="AA176" s="205" t="str">
        <f>IF(COUNTIF(K$6:K176,K176)=1,MAX(AA$6:AA175)+1,"")</f>
        <v/>
      </c>
      <c r="AB176" s="144">
        <f t="shared" si="38"/>
        <v>0</v>
      </c>
      <c r="AC176" s="24"/>
      <c r="AD176" s="24"/>
      <c r="AE176" s="24"/>
      <c r="AF176" s="24"/>
      <c r="AG176" s="24"/>
      <c r="AH176" s="24"/>
      <c r="AI176" s="24"/>
    </row>
    <row r="177" spans="2:35" ht="12.75">
      <c r="B177" s="31">
        <f>IF($B176="№",1,MAX($B$7:$B176)+1)</f>
        <v>171</v>
      </c>
      <c r="C177" s="147">
        <f t="shared" si="33"/>
        <v>0</v>
      </c>
      <c r="D177" s="9"/>
      <c r="E177" s="9"/>
      <c r="F177" s="10"/>
      <c r="G177" s="10"/>
      <c r="H177" s="11"/>
      <c r="I177" s="12"/>
      <c r="J177" s="12"/>
      <c r="K177" s="10"/>
      <c r="L177" s="33">
        <f t="shared" si="26"/>
        <v>0</v>
      </c>
      <c r="M177" s="34">
        <f t="shared" si="34"/>
        <v>0</v>
      </c>
      <c r="N177" s="17">
        <f t="shared" si="27"/>
        <v>0</v>
      </c>
      <c r="O177" s="35">
        <f t="shared" si="28"/>
        <v>0</v>
      </c>
      <c r="P177" s="32">
        <f t="shared" si="29"/>
        <v>0</v>
      </c>
      <c r="Q177" s="10"/>
      <c r="R177" s="13"/>
      <c r="S177" s="14"/>
      <c r="T177" s="10"/>
      <c r="U177" s="144" t="str">
        <f t="shared" si="35"/>
        <v/>
      </c>
      <c r="V177" s="15">
        <f t="shared" si="36"/>
        <v>0</v>
      </c>
      <c r="W177" s="16">
        <f t="shared" si="37"/>
        <v>0</v>
      </c>
      <c r="X177" s="16">
        <f t="shared" si="30"/>
        <v>0</v>
      </c>
      <c r="Y177" s="17">
        <f t="shared" si="31"/>
        <v>0</v>
      </c>
      <c r="Z177" s="17">
        <f t="shared" si="32"/>
        <v>1050.4399999999957</v>
      </c>
      <c r="AA177" s="205" t="str">
        <f>IF(COUNTIF(K$6:K177,K177)=1,MAX(AA$6:AA176)+1,"")</f>
        <v/>
      </c>
      <c r="AB177" s="144">
        <f t="shared" si="38"/>
        <v>0</v>
      </c>
      <c r="AC177" s="24"/>
      <c r="AD177" s="24"/>
      <c r="AE177" s="24"/>
      <c r="AF177" s="24"/>
      <c r="AG177" s="24"/>
      <c r="AH177" s="24"/>
      <c r="AI177" s="24"/>
    </row>
    <row r="178" spans="2:35" ht="12.75">
      <c r="B178" s="31">
        <f>IF($B177="№",1,MAX($B$7:$B177)+1)</f>
        <v>172</v>
      </c>
      <c r="C178" s="147">
        <f t="shared" si="33"/>
        <v>0</v>
      </c>
      <c r="D178" s="9"/>
      <c r="E178" s="9"/>
      <c r="F178" s="10"/>
      <c r="G178" s="10"/>
      <c r="H178" s="11"/>
      <c r="I178" s="12"/>
      <c r="J178" s="12"/>
      <c r="K178" s="10"/>
      <c r="L178" s="33">
        <f t="shared" si="26"/>
        <v>0</v>
      </c>
      <c r="M178" s="34">
        <f t="shared" si="34"/>
        <v>0</v>
      </c>
      <c r="N178" s="17">
        <f t="shared" si="27"/>
        <v>0</v>
      </c>
      <c r="O178" s="35">
        <f t="shared" si="28"/>
        <v>0</v>
      </c>
      <c r="P178" s="32">
        <f t="shared" si="29"/>
        <v>0</v>
      </c>
      <c r="Q178" s="10"/>
      <c r="R178" s="13"/>
      <c r="S178" s="14"/>
      <c r="T178" s="10"/>
      <c r="U178" s="144" t="str">
        <f t="shared" si="35"/>
        <v/>
      </c>
      <c r="V178" s="15">
        <f t="shared" si="36"/>
        <v>0</v>
      </c>
      <c r="W178" s="16">
        <f t="shared" si="37"/>
        <v>0</v>
      </c>
      <c r="X178" s="16">
        <f t="shared" si="30"/>
        <v>0</v>
      </c>
      <c r="Y178" s="17">
        <f t="shared" si="31"/>
        <v>0</v>
      </c>
      <c r="Z178" s="17">
        <f t="shared" si="32"/>
        <v>1050.4399999999957</v>
      </c>
      <c r="AA178" s="205" t="str">
        <f>IF(COUNTIF(K$6:K178,K178)=1,MAX(AA$6:AA177)+1,"")</f>
        <v/>
      </c>
      <c r="AB178" s="144">
        <f t="shared" si="38"/>
        <v>0</v>
      </c>
      <c r="AC178" s="24"/>
      <c r="AD178" s="24"/>
      <c r="AE178" s="24"/>
      <c r="AF178" s="24"/>
      <c r="AG178" s="24"/>
      <c r="AH178" s="24"/>
      <c r="AI178" s="24"/>
    </row>
    <row r="179" spans="2:35" ht="12.75">
      <c r="B179" s="31">
        <f>IF($B178="№",1,MAX($B$7:$B178)+1)</f>
        <v>173</v>
      </c>
      <c r="C179" s="147">
        <f t="shared" si="33"/>
        <v>0</v>
      </c>
      <c r="D179" s="9"/>
      <c r="E179" s="9"/>
      <c r="F179" s="10"/>
      <c r="G179" s="10"/>
      <c r="H179" s="11"/>
      <c r="I179" s="12"/>
      <c r="J179" s="12"/>
      <c r="K179" s="10"/>
      <c r="L179" s="33">
        <f t="shared" si="26"/>
        <v>0</v>
      </c>
      <c r="M179" s="34">
        <f t="shared" si="34"/>
        <v>0</v>
      </c>
      <c r="N179" s="17">
        <f t="shared" si="27"/>
        <v>0</v>
      </c>
      <c r="O179" s="35">
        <f t="shared" si="28"/>
        <v>0</v>
      </c>
      <c r="P179" s="32">
        <f t="shared" si="29"/>
        <v>0</v>
      </c>
      <c r="Q179" s="10"/>
      <c r="R179" s="13"/>
      <c r="S179" s="14"/>
      <c r="T179" s="10"/>
      <c r="U179" s="144" t="str">
        <f t="shared" si="35"/>
        <v/>
      </c>
      <c r="V179" s="15">
        <f t="shared" si="36"/>
        <v>0</v>
      </c>
      <c r="W179" s="16">
        <f t="shared" si="37"/>
        <v>0</v>
      </c>
      <c r="X179" s="16">
        <f t="shared" si="30"/>
        <v>0</v>
      </c>
      <c r="Y179" s="17">
        <f t="shared" si="31"/>
        <v>0</v>
      </c>
      <c r="Z179" s="17">
        <f t="shared" si="32"/>
        <v>1050.4399999999957</v>
      </c>
      <c r="AA179" s="205" t="str">
        <f>IF(COUNTIF(K$6:K179,K179)=1,MAX(AA$6:AA178)+1,"")</f>
        <v/>
      </c>
      <c r="AB179" s="144">
        <f t="shared" si="38"/>
        <v>0</v>
      </c>
      <c r="AC179" s="24"/>
      <c r="AD179" s="24"/>
      <c r="AE179" s="24"/>
      <c r="AF179" s="24"/>
      <c r="AG179" s="24"/>
      <c r="AH179" s="24"/>
      <c r="AI179" s="24"/>
    </row>
    <row r="180" spans="2:35" ht="12.75">
      <c r="B180" s="31">
        <f>IF($B179="№",1,MAX($B$7:$B179)+1)</f>
        <v>174</v>
      </c>
      <c r="C180" s="147">
        <f t="shared" si="33"/>
        <v>0</v>
      </c>
      <c r="D180" s="9"/>
      <c r="E180" s="9"/>
      <c r="F180" s="10"/>
      <c r="G180" s="10"/>
      <c r="H180" s="11"/>
      <c r="I180" s="12"/>
      <c r="J180" s="12"/>
      <c r="K180" s="10"/>
      <c r="L180" s="33">
        <f t="shared" si="26"/>
        <v>0</v>
      </c>
      <c r="M180" s="34">
        <f t="shared" si="34"/>
        <v>0</v>
      </c>
      <c r="N180" s="17">
        <f t="shared" si="27"/>
        <v>0</v>
      </c>
      <c r="O180" s="35">
        <f t="shared" si="28"/>
        <v>0</v>
      </c>
      <c r="P180" s="32">
        <f t="shared" si="29"/>
        <v>0</v>
      </c>
      <c r="Q180" s="10"/>
      <c r="R180" s="13"/>
      <c r="S180" s="14"/>
      <c r="T180" s="10"/>
      <c r="U180" s="144" t="str">
        <f t="shared" si="35"/>
        <v/>
      </c>
      <c r="V180" s="15">
        <f t="shared" si="36"/>
        <v>0</v>
      </c>
      <c r="W180" s="16">
        <f t="shared" si="37"/>
        <v>0</v>
      </c>
      <c r="X180" s="16">
        <f t="shared" si="30"/>
        <v>0</v>
      </c>
      <c r="Y180" s="17">
        <f t="shared" si="31"/>
        <v>0</v>
      </c>
      <c r="Z180" s="17">
        <f t="shared" si="32"/>
        <v>1050.4399999999957</v>
      </c>
      <c r="AA180" s="205" t="str">
        <f>IF(COUNTIF(K$6:K180,K180)=1,MAX(AA$6:AA179)+1,"")</f>
        <v/>
      </c>
      <c r="AB180" s="144">
        <f t="shared" si="38"/>
        <v>0</v>
      </c>
      <c r="AC180" s="24"/>
      <c r="AD180" s="24"/>
      <c r="AE180" s="24"/>
      <c r="AF180" s="24"/>
      <c r="AG180" s="24"/>
      <c r="AH180" s="24"/>
      <c r="AI180" s="24"/>
    </row>
    <row r="181" spans="2:35" ht="12.75">
      <c r="B181" s="31">
        <f>IF($B180="№",1,MAX($B$7:$B180)+1)</f>
        <v>175</v>
      </c>
      <c r="C181" s="147">
        <f t="shared" si="33"/>
        <v>0</v>
      </c>
      <c r="D181" s="9"/>
      <c r="E181" s="9"/>
      <c r="F181" s="10"/>
      <c r="G181" s="10"/>
      <c r="H181" s="11"/>
      <c r="I181" s="12"/>
      <c r="J181" s="12"/>
      <c r="K181" s="10"/>
      <c r="L181" s="33">
        <f t="shared" si="26"/>
        <v>0</v>
      </c>
      <c r="M181" s="34">
        <f t="shared" si="34"/>
        <v>0</v>
      </c>
      <c r="N181" s="17">
        <f t="shared" si="27"/>
        <v>0</v>
      </c>
      <c r="O181" s="35">
        <f t="shared" si="28"/>
        <v>0</v>
      </c>
      <c r="P181" s="32">
        <f t="shared" si="29"/>
        <v>0</v>
      </c>
      <c r="Q181" s="10"/>
      <c r="R181" s="13"/>
      <c r="S181" s="14"/>
      <c r="T181" s="10"/>
      <c r="U181" s="144" t="str">
        <f t="shared" si="35"/>
        <v/>
      </c>
      <c r="V181" s="15">
        <f t="shared" si="36"/>
        <v>0</v>
      </c>
      <c r="W181" s="16">
        <f t="shared" si="37"/>
        <v>0</v>
      </c>
      <c r="X181" s="16">
        <f t="shared" si="30"/>
        <v>0</v>
      </c>
      <c r="Y181" s="17">
        <f t="shared" si="31"/>
        <v>0</v>
      </c>
      <c r="Z181" s="17">
        <f t="shared" si="32"/>
        <v>1050.4399999999957</v>
      </c>
      <c r="AA181" s="205" t="str">
        <f>IF(COUNTIF(K$6:K181,K181)=1,MAX(AA$6:AA180)+1,"")</f>
        <v/>
      </c>
      <c r="AB181" s="144">
        <f t="shared" si="38"/>
        <v>0</v>
      </c>
      <c r="AC181" s="24"/>
      <c r="AD181" s="24"/>
      <c r="AE181" s="24"/>
      <c r="AF181" s="24"/>
      <c r="AG181" s="24"/>
      <c r="AH181" s="24"/>
      <c r="AI181" s="24"/>
    </row>
    <row r="182" spans="2:35" ht="12.75">
      <c r="B182" s="31">
        <f>IF($B181="№",1,MAX($B$7:$B181)+1)</f>
        <v>176</v>
      </c>
      <c r="C182" s="147">
        <f t="shared" si="33"/>
        <v>0</v>
      </c>
      <c r="D182" s="9"/>
      <c r="E182" s="9"/>
      <c r="F182" s="10"/>
      <c r="G182" s="10"/>
      <c r="H182" s="11"/>
      <c r="I182" s="12"/>
      <c r="J182" s="12"/>
      <c r="K182" s="10"/>
      <c r="L182" s="33">
        <f t="shared" si="26"/>
        <v>0</v>
      </c>
      <c r="M182" s="34">
        <f t="shared" si="34"/>
        <v>0</v>
      </c>
      <c r="N182" s="17">
        <f t="shared" si="27"/>
        <v>0</v>
      </c>
      <c r="O182" s="35">
        <f t="shared" si="28"/>
        <v>0</v>
      </c>
      <c r="P182" s="32">
        <f t="shared" si="29"/>
        <v>0</v>
      </c>
      <c r="Q182" s="10"/>
      <c r="R182" s="13"/>
      <c r="S182" s="14"/>
      <c r="T182" s="10"/>
      <c r="U182" s="144" t="str">
        <f t="shared" si="35"/>
        <v/>
      </c>
      <c r="V182" s="15">
        <f t="shared" si="36"/>
        <v>0</v>
      </c>
      <c r="W182" s="16">
        <f t="shared" si="37"/>
        <v>0</v>
      </c>
      <c r="X182" s="16">
        <f t="shared" si="30"/>
        <v>0</v>
      </c>
      <c r="Y182" s="17">
        <f t="shared" si="31"/>
        <v>0</v>
      </c>
      <c r="Z182" s="17">
        <f t="shared" si="32"/>
        <v>1050.4399999999957</v>
      </c>
      <c r="AA182" s="205" t="str">
        <f>IF(COUNTIF(K$6:K182,K182)=1,MAX(AA$6:AA181)+1,"")</f>
        <v/>
      </c>
      <c r="AB182" s="144">
        <f t="shared" si="38"/>
        <v>0</v>
      </c>
      <c r="AC182" s="24"/>
      <c r="AD182" s="24"/>
      <c r="AE182" s="24"/>
      <c r="AF182" s="24"/>
      <c r="AG182" s="24"/>
      <c r="AH182" s="24"/>
      <c r="AI182" s="24"/>
    </row>
    <row r="183" spans="2:35" ht="12.75">
      <c r="B183" s="31">
        <f>IF($B182="№",1,MAX($B$7:$B182)+1)</f>
        <v>177</v>
      </c>
      <c r="C183" s="147">
        <f t="shared" si="33"/>
        <v>0</v>
      </c>
      <c r="D183" s="9"/>
      <c r="E183" s="9"/>
      <c r="F183" s="10"/>
      <c r="G183" s="10"/>
      <c r="H183" s="11"/>
      <c r="I183" s="12"/>
      <c r="J183" s="12"/>
      <c r="K183" s="10"/>
      <c r="L183" s="33">
        <f t="shared" si="26"/>
        <v>0</v>
      </c>
      <c r="M183" s="34">
        <f t="shared" si="34"/>
        <v>0</v>
      </c>
      <c r="N183" s="17">
        <f t="shared" si="27"/>
        <v>0</v>
      </c>
      <c r="O183" s="35">
        <f t="shared" si="28"/>
        <v>0</v>
      </c>
      <c r="P183" s="32">
        <f t="shared" si="29"/>
        <v>0</v>
      </c>
      <c r="Q183" s="10"/>
      <c r="R183" s="13"/>
      <c r="S183" s="14"/>
      <c r="T183" s="10"/>
      <c r="U183" s="144" t="str">
        <f t="shared" si="35"/>
        <v/>
      </c>
      <c r="V183" s="15">
        <f t="shared" si="36"/>
        <v>0</v>
      </c>
      <c r="W183" s="16">
        <f t="shared" si="37"/>
        <v>0</v>
      </c>
      <c r="X183" s="16">
        <f t="shared" si="30"/>
        <v>0</v>
      </c>
      <c r="Y183" s="17">
        <f t="shared" si="31"/>
        <v>0</v>
      </c>
      <c r="Z183" s="17">
        <f t="shared" si="32"/>
        <v>1050.4399999999957</v>
      </c>
      <c r="AA183" s="205" t="str">
        <f>IF(COUNTIF(K$6:K183,K183)=1,MAX(AA$6:AA182)+1,"")</f>
        <v/>
      </c>
      <c r="AB183" s="144">
        <f t="shared" si="38"/>
        <v>0</v>
      </c>
      <c r="AC183" s="24"/>
      <c r="AD183" s="24"/>
      <c r="AE183" s="24"/>
      <c r="AF183" s="24"/>
      <c r="AG183" s="24"/>
      <c r="AH183" s="24"/>
      <c r="AI183" s="24"/>
    </row>
    <row r="184" spans="2:35" ht="12.75">
      <c r="B184" s="31">
        <f>IF($B183="№",1,MAX($B$7:$B183)+1)</f>
        <v>178</v>
      </c>
      <c r="C184" s="147">
        <f t="shared" si="33"/>
        <v>0</v>
      </c>
      <c r="D184" s="9"/>
      <c r="E184" s="9"/>
      <c r="F184" s="10"/>
      <c r="G184" s="10"/>
      <c r="H184" s="11"/>
      <c r="I184" s="12"/>
      <c r="J184" s="12"/>
      <c r="K184" s="10"/>
      <c r="L184" s="33">
        <f t="shared" si="26"/>
        <v>0</v>
      </c>
      <c r="M184" s="34">
        <f t="shared" si="34"/>
        <v>0</v>
      </c>
      <c r="N184" s="17">
        <f t="shared" si="27"/>
        <v>0</v>
      </c>
      <c r="O184" s="35">
        <f t="shared" si="28"/>
        <v>0</v>
      </c>
      <c r="P184" s="32">
        <f t="shared" si="29"/>
        <v>0</v>
      </c>
      <c r="Q184" s="10"/>
      <c r="R184" s="13"/>
      <c r="S184" s="14"/>
      <c r="T184" s="10"/>
      <c r="U184" s="144" t="str">
        <f t="shared" si="35"/>
        <v/>
      </c>
      <c r="V184" s="15">
        <f t="shared" si="36"/>
        <v>0</v>
      </c>
      <c r="W184" s="16">
        <f t="shared" si="37"/>
        <v>0</v>
      </c>
      <c r="X184" s="16">
        <f t="shared" si="30"/>
        <v>0</v>
      </c>
      <c r="Y184" s="17">
        <f t="shared" si="31"/>
        <v>0</v>
      </c>
      <c r="Z184" s="17">
        <f t="shared" si="32"/>
        <v>1050.4399999999957</v>
      </c>
      <c r="AA184" s="205" t="str">
        <f>IF(COUNTIF(K$6:K184,K184)=1,MAX(AA$6:AA183)+1,"")</f>
        <v/>
      </c>
      <c r="AB184" s="144">
        <f t="shared" si="38"/>
        <v>0</v>
      </c>
      <c r="AC184" s="24"/>
      <c r="AD184" s="24"/>
      <c r="AE184" s="24"/>
      <c r="AF184" s="24"/>
      <c r="AG184" s="24"/>
      <c r="AH184" s="24"/>
      <c r="AI184" s="24"/>
    </row>
    <row r="185" spans="2:35" ht="12.75">
      <c r="B185" s="31">
        <f>IF($B184="№",1,MAX($B$7:$B184)+1)</f>
        <v>179</v>
      </c>
      <c r="C185" s="147">
        <f t="shared" si="33"/>
        <v>0</v>
      </c>
      <c r="D185" s="9"/>
      <c r="E185" s="9"/>
      <c r="F185" s="10"/>
      <c r="G185" s="10"/>
      <c r="H185" s="11"/>
      <c r="I185" s="12"/>
      <c r="J185" s="12"/>
      <c r="K185" s="10"/>
      <c r="L185" s="33">
        <f t="shared" si="26"/>
        <v>0</v>
      </c>
      <c r="M185" s="34">
        <f t="shared" si="34"/>
        <v>0</v>
      </c>
      <c r="N185" s="17">
        <f t="shared" si="27"/>
        <v>0</v>
      </c>
      <c r="O185" s="35">
        <f t="shared" si="28"/>
        <v>0</v>
      </c>
      <c r="P185" s="32">
        <f t="shared" si="29"/>
        <v>0</v>
      </c>
      <c r="Q185" s="10"/>
      <c r="R185" s="13"/>
      <c r="S185" s="14"/>
      <c r="T185" s="10"/>
      <c r="U185" s="144" t="str">
        <f t="shared" si="35"/>
        <v/>
      </c>
      <c r="V185" s="15">
        <f t="shared" si="36"/>
        <v>0</v>
      </c>
      <c r="W185" s="16">
        <f t="shared" si="37"/>
        <v>0</v>
      </c>
      <c r="X185" s="16">
        <f t="shared" si="30"/>
        <v>0</v>
      </c>
      <c r="Y185" s="17">
        <f t="shared" si="31"/>
        <v>0</v>
      </c>
      <c r="Z185" s="17">
        <f t="shared" si="32"/>
        <v>1050.4399999999957</v>
      </c>
      <c r="AA185" s="205" t="str">
        <f>IF(COUNTIF(K$6:K185,K185)=1,MAX(AA$6:AA184)+1,"")</f>
        <v/>
      </c>
      <c r="AB185" s="144">
        <f t="shared" si="38"/>
        <v>0</v>
      </c>
      <c r="AC185" s="24"/>
      <c r="AD185" s="24"/>
      <c r="AE185" s="24"/>
      <c r="AF185" s="24"/>
      <c r="AG185" s="24"/>
      <c r="AH185" s="24"/>
      <c r="AI185" s="24"/>
    </row>
    <row r="186" spans="2:35" ht="12.75">
      <c r="B186" s="31">
        <f>IF($B185="№",1,MAX($B$7:$B185)+1)</f>
        <v>180</v>
      </c>
      <c r="C186" s="147">
        <f t="shared" si="33"/>
        <v>0</v>
      </c>
      <c r="D186" s="9"/>
      <c r="E186" s="9"/>
      <c r="F186" s="10"/>
      <c r="G186" s="10"/>
      <c r="H186" s="11"/>
      <c r="I186" s="12"/>
      <c r="J186" s="12"/>
      <c r="K186" s="10"/>
      <c r="L186" s="33">
        <f t="shared" si="26"/>
        <v>0</v>
      </c>
      <c r="M186" s="34">
        <f t="shared" si="34"/>
        <v>0</v>
      </c>
      <c r="N186" s="17">
        <f t="shared" si="27"/>
        <v>0</v>
      </c>
      <c r="O186" s="35">
        <f t="shared" si="28"/>
        <v>0</v>
      </c>
      <c r="P186" s="32">
        <f t="shared" si="29"/>
        <v>0</v>
      </c>
      <c r="Q186" s="10"/>
      <c r="R186" s="13"/>
      <c r="S186" s="14"/>
      <c r="T186" s="10"/>
      <c r="U186" s="144" t="str">
        <f t="shared" si="35"/>
        <v/>
      </c>
      <c r="V186" s="15">
        <f t="shared" si="36"/>
        <v>0</v>
      </c>
      <c r="W186" s="16">
        <f t="shared" si="37"/>
        <v>0</v>
      </c>
      <c r="X186" s="16">
        <f t="shared" si="30"/>
        <v>0</v>
      </c>
      <c r="Y186" s="17">
        <f t="shared" si="31"/>
        <v>0</v>
      </c>
      <c r="Z186" s="17">
        <f t="shared" si="32"/>
        <v>1050.4399999999957</v>
      </c>
      <c r="AA186" s="205" t="str">
        <f>IF(COUNTIF(K$6:K186,K186)=1,MAX(AA$6:AA185)+1,"")</f>
        <v/>
      </c>
      <c r="AB186" s="144">
        <f t="shared" si="38"/>
        <v>0</v>
      </c>
      <c r="AC186" s="24"/>
      <c r="AD186" s="24"/>
      <c r="AE186" s="24"/>
      <c r="AF186" s="24"/>
      <c r="AG186" s="24"/>
      <c r="AH186" s="24"/>
      <c r="AI186" s="24"/>
    </row>
    <row r="187" spans="2:35" ht="12.75">
      <c r="B187" s="31">
        <f>IF($B186="№",1,MAX($B$7:$B186)+1)</f>
        <v>181</v>
      </c>
      <c r="C187" s="147">
        <f t="shared" si="33"/>
        <v>0</v>
      </c>
      <c r="D187" s="9"/>
      <c r="E187" s="9"/>
      <c r="F187" s="10"/>
      <c r="G187" s="10"/>
      <c r="H187" s="11"/>
      <c r="I187" s="12"/>
      <c r="J187" s="12"/>
      <c r="K187" s="10"/>
      <c r="L187" s="33">
        <f t="shared" si="26"/>
        <v>0</v>
      </c>
      <c r="M187" s="34">
        <f t="shared" si="34"/>
        <v>0</v>
      </c>
      <c r="N187" s="17">
        <f t="shared" si="27"/>
        <v>0</v>
      </c>
      <c r="O187" s="35">
        <f t="shared" si="28"/>
        <v>0</v>
      </c>
      <c r="P187" s="32">
        <f t="shared" si="29"/>
        <v>0</v>
      </c>
      <c r="Q187" s="10"/>
      <c r="R187" s="13"/>
      <c r="S187" s="14"/>
      <c r="T187" s="10"/>
      <c r="U187" s="144" t="str">
        <f t="shared" si="35"/>
        <v/>
      </c>
      <c r="V187" s="15">
        <f t="shared" si="36"/>
        <v>0</v>
      </c>
      <c r="W187" s="16">
        <f t="shared" si="37"/>
        <v>0</v>
      </c>
      <c r="X187" s="16">
        <f t="shared" si="30"/>
        <v>0</v>
      </c>
      <c r="Y187" s="17">
        <f t="shared" si="31"/>
        <v>0</v>
      </c>
      <c r="Z187" s="17">
        <f t="shared" si="32"/>
        <v>1050.4399999999957</v>
      </c>
      <c r="AA187" s="205" t="str">
        <f>IF(COUNTIF(K$6:K187,K187)=1,MAX(AA$6:AA186)+1,"")</f>
        <v/>
      </c>
      <c r="AB187" s="144">
        <f t="shared" si="38"/>
        <v>0</v>
      </c>
      <c r="AC187" s="24"/>
      <c r="AD187" s="24"/>
      <c r="AE187" s="24"/>
      <c r="AF187" s="24"/>
      <c r="AG187" s="24"/>
      <c r="AH187" s="24"/>
      <c r="AI187" s="24"/>
    </row>
    <row r="188" spans="2:35" ht="12.75">
      <c r="B188" s="31">
        <f>IF($B187="№",1,MAX($B$7:$B187)+1)</f>
        <v>182</v>
      </c>
      <c r="C188" s="147">
        <f t="shared" si="33"/>
        <v>0</v>
      </c>
      <c r="D188" s="9"/>
      <c r="E188" s="9"/>
      <c r="F188" s="10"/>
      <c r="G188" s="10"/>
      <c r="H188" s="11"/>
      <c r="I188" s="12"/>
      <c r="J188" s="12"/>
      <c r="K188" s="10"/>
      <c r="L188" s="33">
        <f t="shared" si="26"/>
        <v>0</v>
      </c>
      <c r="M188" s="34">
        <f t="shared" si="34"/>
        <v>0</v>
      </c>
      <c r="N188" s="17">
        <f t="shared" si="27"/>
        <v>0</v>
      </c>
      <c r="O188" s="35">
        <f t="shared" si="28"/>
        <v>0</v>
      </c>
      <c r="P188" s="32">
        <f t="shared" si="29"/>
        <v>0</v>
      </c>
      <c r="Q188" s="10"/>
      <c r="R188" s="13"/>
      <c r="S188" s="14"/>
      <c r="T188" s="10"/>
      <c r="U188" s="144" t="str">
        <f t="shared" si="35"/>
        <v/>
      </c>
      <c r="V188" s="15">
        <f t="shared" si="36"/>
        <v>0</v>
      </c>
      <c r="W188" s="16">
        <f t="shared" si="37"/>
        <v>0</v>
      </c>
      <c r="X188" s="16">
        <f t="shared" si="30"/>
        <v>0</v>
      </c>
      <c r="Y188" s="17">
        <f t="shared" si="31"/>
        <v>0</v>
      </c>
      <c r="Z188" s="17">
        <f t="shared" si="32"/>
        <v>1050.4399999999957</v>
      </c>
      <c r="AA188" s="205" t="str">
        <f>IF(COUNTIF(K$6:K188,K188)=1,MAX(AA$6:AA187)+1,"")</f>
        <v/>
      </c>
      <c r="AB188" s="144">
        <f t="shared" si="38"/>
        <v>0</v>
      </c>
      <c r="AC188" s="24"/>
      <c r="AD188" s="24"/>
      <c r="AE188" s="24"/>
      <c r="AF188" s="24"/>
      <c r="AG188" s="24"/>
      <c r="AH188" s="24"/>
      <c r="AI188" s="24"/>
    </row>
    <row r="189" spans="2:35" ht="12.75">
      <c r="B189" s="31">
        <f>IF($B188="№",1,MAX($B$7:$B188)+1)</f>
        <v>183</v>
      </c>
      <c r="C189" s="147">
        <f t="shared" si="33"/>
        <v>0</v>
      </c>
      <c r="D189" s="9"/>
      <c r="E189" s="9"/>
      <c r="F189" s="10"/>
      <c r="G189" s="10"/>
      <c r="H189" s="11"/>
      <c r="I189" s="12"/>
      <c r="J189" s="12"/>
      <c r="K189" s="10"/>
      <c r="L189" s="33">
        <f t="shared" si="26"/>
        <v>0</v>
      </c>
      <c r="M189" s="34">
        <f t="shared" si="34"/>
        <v>0</v>
      </c>
      <c r="N189" s="17">
        <f t="shared" si="27"/>
        <v>0</v>
      </c>
      <c r="O189" s="35">
        <f t="shared" si="28"/>
        <v>0</v>
      </c>
      <c r="P189" s="32">
        <f t="shared" si="29"/>
        <v>0</v>
      </c>
      <c r="Q189" s="10"/>
      <c r="R189" s="13"/>
      <c r="S189" s="14"/>
      <c r="T189" s="10"/>
      <c r="U189" s="144" t="str">
        <f t="shared" si="35"/>
        <v/>
      </c>
      <c r="V189" s="15">
        <f t="shared" si="36"/>
        <v>0</v>
      </c>
      <c r="W189" s="16">
        <f t="shared" si="37"/>
        <v>0</v>
      </c>
      <c r="X189" s="16">
        <f t="shared" si="30"/>
        <v>0</v>
      </c>
      <c r="Y189" s="17">
        <f t="shared" si="31"/>
        <v>0</v>
      </c>
      <c r="Z189" s="17">
        <f t="shared" si="32"/>
        <v>1050.4399999999957</v>
      </c>
      <c r="AA189" s="205" t="str">
        <f>IF(COUNTIF(K$6:K189,K189)=1,MAX(AA$6:AA188)+1,"")</f>
        <v/>
      </c>
      <c r="AB189" s="144">
        <f t="shared" si="38"/>
        <v>0</v>
      </c>
      <c r="AC189" s="24"/>
      <c r="AD189" s="24"/>
      <c r="AE189" s="24"/>
      <c r="AF189" s="24"/>
      <c r="AG189" s="24"/>
      <c r="AH189" s="24"/>
      <c r="AI189" s="24"/>
    </row>
    <row r="190" spans="2:35" ht="12.75">
      <c r="B190" s="31">
        <f>IF($B189="№",1,MAX($B$7:$B189)+1)</f>
        <v>184</v>
      </c>
      <c r="C190" s="147">
        <f t="shared" si="33"/>
        <v>0</v>
      </c>
      <c r="D190" s="9"/>
      <c r="E190" s="9"/>
      <c r="F190" s="10"/>
      <c r="G190" s="10"/>
      <c r="H190" s="11"/>
      <c r="I190" s="12"/>
      <c r="J190" s="12"/>
      <c r="K190" s="10"/>
      <c r="L190" s="33">
        <f t="shared" si="26"/>
        <v>0</v>
      </c>
      <c r="M190" s="34">
        <f t="shared" si="34"/>
        <v>0</v>
      </c>
      <c r="N190" s="17">
        <f t="shared" si="27"/>
        <v>0</v>
      </c>
      <c r="O190" s="35">
        <f t="shared" si="28"/>
        <v>0</v>
      </c>
      <c r="P190" s="32">
        <f t="shared" si="29"/>
        <v>0</v>
      </c>
      <c r="Q190" s="10"/>
      <c r="R190" s="13"/>
      <c r="S190" s="14"/>
      <c r="T190" s="10"/>
      <c r="U190" s="144" t="str">
        <f t="shared" si="35"/>
        <v/>
      </c>
      <c r="V190" s="15">
        <f t="shared" si="36"/>
        <v>0</v>
      </c>
      <c r="W190" s="16">
        <f t="shared" si="37"/>
        <v>0</v>
      </c>
      <c r="X190" s="16">
        <f t="shared" si="30"/>
        <v>0</v>
      </c>
      <c r="Y190" s="17">
        <f t="shared" si="31"/>
        <v>0</v>
      </c>
      <c r="Z190" s="17">
        <f t="shared" si="32"/>
        <v>1050.4399999999957</v>
      </c>
      <c r="AA190" s="205" t="str">
        <f>IF(COUNTIF(K$6:K190,K190)=1,MAX(AA$6:AA189)+1,"")</f>
        <v/>
      </c>
      <c r="AB190" s="144">
        <f t="shared" si="38"/>
        <v>0</v>
      </c>
      <c r="AC190" s="24"/>
      <c r="AD190" s="24"/>
      <c r="AE190" s="24"/>
      <c r="AF190" s="24"/>
      <c r="AG190" s="24"/>
      <c r="AH190" s="24"/>
      <c r="AI190" s="24"/>
    </row>
    <row r="191" spans="2:35" ht="12.75">
      <c r="B191" s="31">
        <f>IF($B190="№",1,MAX($B$7:$B190)+1)</f>
        <v>185</v>
      </c>
      <c r="C191" s="147">
        <f t="shared" si="33"/>
        <v>0</v>
      </c>
      <c r="D191" s="9"/>
      <c r="E191" s="9"/>
      <c r="F191" s="10"/>
      <c r="G191" s="10"/>
      <c r="H191" s="11"/>
      <c r="I191" s="12"/>
      <c r="J191" s="12"/>
      <c r="K191" s="10"/>
      <c r="L191" s="33">
        <f t="shared" si="26"/>
        <v>0</v>
      </c>
      <c r="M191" s="34">
        <f t="shared" si="34"/>
        <v>0</v>
      </c>
      <c r="N191" s="17">
        <f t="shared" si="27"/>
        <v>0</v>
      </c>
      <c r="O191" s="35">
        <f t="shared" si="28"/>
        <v>0</v>
      </c>
      <c r="P191" s="32">
        <f t="shared" si="29"/>
        <v>0</v>
      </c>
      <c r="Q191" s="10"/>
      <c r="R191" s="13"/>
      <c r="S191" s="14"/>
      <c r="T191" s="10"/>
      <c r="U191" s="144" t="str">
        <f t="shared" si="35"/>
        <v/>
      </c>
      <c r="V191" s="15">
        <f t="shared" si="36"/>
        <v>0</v>
      </c>
      <c r="W191" s="16">
        <f t="shared" si="37"/>
        <v>0</v>
      </c>
      <c r="X191" s="16">
        <f t="shared" si="30"/>
        <v>0</v>
      </c>
      <c r="Y191" s="17">
        <f t="shared" si="31"/>
        <v>0</v>
      </c>
      <c r="Z191" s="17">
        <f t="shared" si="32"/>
        <v>1050.4399999999957</v>
      </c>
      <c r="AA191" s="205" t="str">
        <f>IF(COUNTIF(K$6:K191,K191)=1,MAX(AA$6:AA190)+1,"")</f>
        <v/>
      </c>
      <c r="AB191" s="144">
        <f t="shared" si="38"/>
        <v>0</v>
      </c>
      <c r="AC191" s="24"/>
      <c r="AD191" s="24"/>
      <c r="AE191" s="24"/>
      <c r="AF191" s="24"/>
      <c r="AG191" s="24"/>
      <c r="AH191" s="24"/>
      <c r="AI191" s="24"/>
    </row>
    <row r="192" spans="2:35" ht="12.75">
      <c r="B192" s="31">
        <f>IF($B191="№",1,MAX($B$7:$B191)+1)</f>
        <v>186</v>
      </c>
      <c r="C192" s="147">
        <f t="shared" si="33"/>
        <v>0</v>
      </c>
      <c r="D192" s="9"/>
      <c r="E192" s="9"/>
      <c r="F192" s="10"/>
      <c r="G192" s="10"/>
      <c r="H192" s="11"/>
      <c r="I192" s="12"/>
      <c r="J192" s="12"/>
      <c r="K192" s="10"/>
      <c r="L192" s="33">
        <f t="shared" si="26"/>
        <v>0</v>
      </c>
      <c r="M192" s="34">
        <f t="shared" si="34"/>
        <v>0</v>
      </c>
      <c r="N192" s="17">
        <f t="shared" si="27"/>
        <v>0</v>
      </c>
      <c r="O192" s="35">
        <f t="shared" si="28"/>
        <v>0</v>
      </c>
      <c r="P192" s="32">
        <f t="shared" si="29"/>
        <v>0</v>
      </c>
      <c r="Q192" s="10"/>
      <c r="R192" s="13"/>
      <c r="S192" s="14"/>
      <c r="T192" s="10"/>
      <c r="U192" s="144" t="str">
        <f t="shared" si="35"/>
        <v/>
      </c>
      <c r="V192" s="15">
        <f t="shared" si="36"/>
        <v>0</v>
      </c>
      <c r="W192" s="16">
        <f t="shared" si="37"/>
        <v>0</v>
      </c>
      <c r="X192" s="16">
        <f t="shared" si="30"/>
        <v>0</v>
      </c>
      <c r="Y192" s="17">
        <f t="shared" si="31"/>
        <v>0</v>
      </c>
      <c r="Z192" s="17">
        <f t="shared" si="32"/>
        <v>1050.4399999999957</v>
      </c>
      <c r="AA192" s="205" t="str">
        <f>IF(COUNTIF(K$6:K192,K192)=1,MAX(AA$6:AA191)+1,"")</f>
        <v/>
      </c>
      <c r="AB192" s="144">
        <f t="shared" si="38"/>
        <v>0</v>
      </c>
      <c r="AC192" s="24"/>
      <c r="AD192" s="24"/>
      <c r="AE192" s="24"/>
      <c r="AF192" s="24"/>
      <c r="AG192" s="24"/>
      <c r="AH192" s="24"/>
      <c r="AI192" s="24"/>
    </row>
    <row r="193" spans="2:35" ht="12.75">
      <c r="B193" s="31">
        <f>IF($B192="№",1,MAX($B$7:$B192)+1)</f>
        <v>187</v>
      </c>
      <c r="C193" s="147">
        <f t="shared" si="33"/>
        <v>0</v>
      </c>
      <c r="D193" s="9"/>
      <c r="E193" s="9"/>
      <c r="F193" s="10"/>
      <c r="G193" s="10"/>
      <c r="H193" s="11"/>
      <c r="I193" s="12"/>
      <c r="J193" s="12"/>
      <c r="K193" s="10"/>
      <c r="L193" s="33">
        <f t="shared" si="26"/>
        <v>0</v>
      </c>
      <c r="M193" s="34">
        <f t="shared" si="34"/>
        <v>0</v>
      </c>
      <c r="N193" s="17">
        <f t="shared" si="27"/>
        <v>0</v>
      </c>
      <c r="O193" s="35">
        <f t="shared" si="28"/>
        <v>0</v>
      </c>
      <c r="P193" s="32">
        <f t="shared" si="29"/>
        <v>0</v>
      </c>
      <c r="Q193" s="10"/>
      <c r="R193" s="13"/>
      <c r="S193" s="14"/>
      <c r="T193" s="10"/>
      <c r="U193" s="144" t="str">
        <f t="shared" si="35"/>
        <v/>
      </c>
      <c r="V193" s="15">
        <f t="shared" si="36"/>
        <v>0</v>
      </c>
      <c r="W193" s="16">
        <f t="shared" si="37"/>
        <v>0</v>
      </c>
      <c r="X193" s="16">
        <f t="shared" si="30"/>
        <v>0</v>
      </c>
      <c r="Y193" s="17">
        <f t="shared" si="31"/>
        <v>0</v>
      </c>
      <c r="Z193" s="17">
        <f t="shared" si="32"/>
        <v>1050.4399999999957</v>
      </c>
      <c r="AA193" s="205" t="str">
        <f>IF(COUNTIF(K$6:K193,K193)=1,MAX(AA$6:AA192)+1,"")</f>
        <v/>
      </c>
      <c r="AB193" s="144">
        <f t="shared" si="38"/>
        <v>0</v>
      </c>
      <c r="AC193" s="24"/>
      <c r="AD193" s="24"/>
      <c r="AE193" s="24"/>
      <c r="AF193" s="24"/>
      <c r="AG193" s="24"/>
      <c r="AH193" s="24"/>
      <c r="AI193" s="24"/>
    </row>
    <row r="194" spans="2:35" ht="12.75">
      <c r="B194" s="31">
        <f>IF($B193="№",1,MAX($B$7:$B193)+1)</f>
        <v>188</v>
      </c>
      <c r="C194" s="147">
        <f t="shared" si="33"/>
        <v>0</v>
      </c>
      <c r="D194" s="9"/>
      <c r="E194" s="9"/>
      <c r="F194" s="10"/>
      <c r="G194" s="10"/>
      <c r="H194" s="11"/>
      <c r="I194" s="12"/>
      <c r="J194" s="12"/>
      <c r="K194" s="10"/>
      <c r="L194" s="33">
        <f t="shared" si="26"/>
        <v>0</v>
      </c>
      <c r="M194" s="34">
        <f t="shared" si="34"/>
        <v>0</v>
      </c>
      <c r="N194" s="17">
        <f t="shared" si="27"/>
        <v>0</v>
      </c>
      <c r="O194" s="35">
        <f t="shared" si="28"/>
        <v>0</v>
      </c>
      <c r="P194" s="32">
        <f t="shared" si="29"/>
        <v>0</v>
      </c>
      <c r="Q194" s="10"/>
      <c r="R194" s="13"/>
      <c r="S194" s="14"/>
      <c r="T194" s="10"/>
      <c r="U194" s="144" t="str">
        <f t="shared" si="35"/>
        <v/>
      </c>
      <c r="V194" s="15">
        <f t="shared" si="36"/>
        <v>0</v>
      </c>
      <c r="W194" s="16">
        <f t="shared" si="37"/>
        <v>0</v>
      </c>
      <c r="X194" s="16">
        <f t="shared" si="30"/>
        <v>0</v>
      </c>
      <c r="Y194" s="17">
        <f t="shared" si="31"/>
        <v>0</v>
      </c>
      <c r="Z194" s="17">
        <f t="shared" si="32"/>
        <v>1050.4399999999957</v>
      </c>
      <c r="AA194" s="205" t="str">
        <f>IF(COUNTIF(K$6:K194,K194)=1,MAX(AA$6:AA193)+1,"")</f>
        <v/>
      </c>
      <c r="AB194" s="144">
        <f t="shared" si="38"/>
        <v>0</v>
      </c>
      <c r="AC194" s="24"/>
      <c r="AD194" s="24"/>
      <c r="AE194" s="24"/>
      <c r="AF194" s="24"/>
      <c r="AG194" s="24"/>
      <c r="AH194" s="24"/>
      <c r="AI194" s="24"/>
    </row>
    <row r="195" spans="2:35" ht="12.75">
      <c r="B195" s="31">
        <f>IF($B194="№",1,MAX($B$7:$B194)+1)</f>
        <v>189</v>
      </c>
      <c r="C195" s="147">
        <f t="shared" si="33"/>
        <v>0</v>
      </c>
      <c r="D195" s="9"/>
      <c r="E195" s="9"/>
      <c r="F195" s="10"/>
      <c r="G195" s="10"/>
      <c r="H195" s="11"/>
      <c r="I195" s="12"/>
      <c r="J195" s="12"/>
      <c r="K195" s="10"/>
      <c r="L195" s="33">
        <f t="shared" si="26"/>
        <v>0</v>
      </c>
      <c r="M195" s="34">
        <f t="shared" si="34"/>
        <v>0</v>
      </c>
      <c r="N195" s="17">
        <f t="shared" si="27"/>
        <v>0</v>
      </c>
      <c r="O195" s="35">
        <f t="shared" si="28"/>
        <v>0</v>
      </c>
      <c r="P195" s="32">
        <f t="shared" si="29"/>
        <v>0</v>
      </c>
      <c r="Q195" s="10"/>
      <c r="R195" s="13"/>
      <c r="S195" s="14"/>
      <c r="T195" s="10"/>
      <c r="U195" s="144" t="str">
        <f t="shared" si="35"/>
        <v/>
      </c>
      <c r="V195" s="15">
        <f t="shared" si="36"/>
        <v>0</v>
      </c>
      <c r="W195" s="16">
        <f t="shared" si="37"/>
        <v>0</v>
      </c>
      <c r="X195" s="16">
        <f t="shared" si="30"/>
        <v>0</v>
      </c>
      <c r="Y195" s="17">
        <f t="shared" si="31"/>
        <v>0</v>
      </c>
      <c r="Z195" s="17">
        <f t="shared" si="32"/>
        <v>1050.4399999999957</v>
      </c>
      <c r="AA195" s="205" t="str">
        <f>IF(COUNTIF(K$6:K195,K195)=1,MAX(AA$6:AA194)+1,"")</f>
        <v/>
      </c>
      <c r="AB195" s="144">
        <f t="shared" si="38"/>
        <v>0</v>
      </c>
      <c r="AC195" s="24"/>
      <c r="AD195" s="24"/>
      <c r="AE195" s="24"/>
      <c r="AF195" s="24"/>
      <c r="AG195" s="24"/>
      <c r="AH195" s="24"/>
      <c r="AI195" s="24"/>
    </row>
    <row r="196" spans="2:35" ht="12.75">
      <c r="B196" s="31">
        <f>IF($B195="№",1,MAX($B$7:$B195)+1)</f>
        <v>190</v>
      </c>
      <c r="C196" s="147">
        <f t="shared" si="33"/>
        <v>0</v>
      </c>
      <c r="D196" s="9"/>
      <c r="E196" s="9"/>
      <c r="F196" s="10"/>
      <c r="G196" s="10"/>
      <c r="H196" s="11"/>
      <c r="I196" s="12"/>
      <c r="J196" s="12"/>
      <c r="K196" s="10"/>
      <c r="L196" s="33">
        <f t="shared" si="26"/>
        <v>0</v>
      </c>
      <c r="M196" s="34">
        <f t="shared" si="34"/>
        <v>0</v>
      </c>
      <c r="N196" s="17">
        <f t="shared" si="27"/>
        <v>0</v>
      </c>
      <c r="O196" s="35">
        <f t="shared" si="28"/>
        <v>0</v>
      </c>
      <c r="P196" s="32">
        <f t="shared" si="29"/>
        <v>0</v>
      </c>
      <c r="Q196" s="10"/>
      <c r="R196" s="13"/>
      <c r="S196" s="14"/>
      <c r="T196" s="10"/>
      <c r="U196" s="144" t="str">
        <f t="shared" si="35"/>
        <v/>
      </c>
      <c r="V196" s="15">
        <f t="shared" si="36"/>
        <v>0</v>
      </c>
      <c r="W196" s="16">
        <f t="shared" si="37"/>
        <v>0</v>
      </c>
      <c r="X196" s="16">
        <f t="shared" si="30"/>
        <v>0</v>
      </c>
      <c r="Y196" s="17">
        <f t="shared" si="31"/>
        <v>0</v>
      </c>
      <c r="Z196" s="17">
        <f t="shared" si="32"/>
        <v>1050.4399999999957</v>
      </c>
      <c r="AA196" s="205" t="str">
        <f>IF(COUNTIF(K$6:K196,K196)=1,MAX(AA$6:AA195)+1,"")</f>
        <v/>
      </c>
      <c r="AB196" s="144">
        <f t="shared" si="38"/>
        <v>0</v>
      </c>
      <c r="AC196" s="24"/>
      <c r="AD196" s="24"/>
      <c r="AE196" s="24"/>
      <c r="AF196" s="24"/>
      <c r="AG196" s="24"/>
      <c r="AH196" s="24"/>
      <c r="AI196" s="24"/>
    </row>
    <row r="197" spans="2:35" ht="12.75">
      <c r="B197" s="31">
        <f>IF($B196="№",1,MAX($B$7:$B196)+1)</f>
        <v>191</v>
      </c>
      <c r="C197" s="147">
        <f t="shared" si="33"/>
        <v>0</v>
      </c>
      <c r="D197" s="9"/>
      <c r="E197" s="9"/>
      <c r="F197" s="10"/>
      <c r="G197" s="10"/>
      <c r="H197" s="11"/>
      <c r="I197" s="12"/>
      <c r="J197" s="12"/>
      <c r="K197" s="10"/>
      <c r="L197" s="33">
        <f t="shared" si="26"/>
        <v>0</v>
      </c>
      <c r="M197" s="34">
        <f t="shared" si="34"/>
        <v>0</v>
      </c>
      <c r="N197" s="17">
        <f t="shared" si="27"/>
        <v>0</v>
      </c>
      <c r="O197" s="35">
        <f t="shared" si="28"/>
        <v>0</v>
      </c>
      <c r="P197" s="32">
        <f t="shared" si="29"/>
        <v>0</v>
      </c>
      <c r="Q197" s="10"/>
      <c r="R197" s="13"/>
      <c r="S197" s="14"/>
      <c r="T197" s="10"/>
      <c r="U197" s="144" t="str">
        <f t="shared" si="35"/>
        <v/>
      </c>
      <c r="V197" s="15">
        <f t="shared" si="36"/>
        <v>0</v>
      </c>
      <c r="W197" s="16">
        <f t="shared" si="37"/>
        <v>0</v>
      </c>
      <c r="X197" s="16">
        <f t="shared" si="30"/>
        <v>0</v>
      </c>
      <c r="Y197" s="17">
        <f t="shared" si="31"/>
        <v>0</v>
      </c>
      <c r="Z197" s="17">
        <f t="shared" si="32"/>
        <v>1050.4399999999957</v>
      </c>
      <c r="AA197" s="205" t="str">
        <f>IF(COUNTIF(K$6:K197,K197)=1,MAX(AA$6:AA196)+1,"")</f>
        <v/>
      </c>
      <c r="AB197" s="144">
        <f t="shared" si="38"/>
        <v>0</v>
      </c>
      <c r="AC197" s="24"/>
      <c r="AD197" s="24"/>
      <c r="AE197" s="24"/>
      <c r="AF197" s="24"/>
      <c r="AG197" s="24"/>
      <c r="AH197" s="24"/>
      <c r="AI197" s="24"/>
    </row>
    <row r="198" spans="2:35" ht="12.75">
      <c r="B198" s="31">
        <f>IF($B197="№",1,MAX($B$7:$B197)+1)</f>
        <v>192</v>
      </c>
      <c r="C198" s="147">
        <f t="shared" si="33"/>
        <v>0</v>
      </c>
      <c r="D198" s="9"/>
      <c r="E198" s="9"/>
      <c r="F198" s="10"/>
      <c r="G198" s="10"/>
      <c r="H198" s="11"/>
      <c r="I198" s="12"/>
      <c r="J198" s="12"/>
      <c r="K198" s="10"/>
      <c r="L198" s="33">
        <f t="shared" si="26"/>
        <v>0</v>
      </c>
      <c r="M198" s="34">
        <f t="shared" si="34"/>
        <v>0</v>
      </c>
      <c r="N198" s="17">
        <f t="shared" si="27"/>
        <v>0</v>
      </c>
      <c r="O198" s="35">
        <f t="shared" si="28"/>
        <v>0</v>
      </c>
      <c r="P198" s="32">
        <f t="shared" si="29"/>
        <v>0</v>
      </c>
      <c r="Q198" s="10"/>
      <c r="R198" s="13"/>
      <c r="S198" s="14"/>
      <c r="T198" s="10"/>
      <c r="U198" s="144" t="str">
        <f t="shared" si="35"/>
        <v/>
      </c>
      <c r="V198" s="15">
        <f t="shared" si="36"/>
        <v>0</v>
      </c>
      <c r="W198" s="16">
        <f t="shared" si="37"/>
        <v>0</v>
      </c>
      <c r="X198" s="16">
        <f t="shared" si="30"/>
        <v>0</v>
      </c>
      <c r="Y198" s="17">
        <f t="shared" si="31"/>
        <v>0</v>
      </c>
      <c r="Z198" s="17">
        <f t="shared" si="32"/>
        <v>1050.4399999999957</v>
      </c>
      <c r="AA198" s="205" t="str">
        <f>IF(COUNTIF(K$6:K198,K198)=1,MAX(AA$6:AA197)+1,"")</f>
        <v/>
      </c>
      <c r="AB198" s="144">
        <f t="shared" si="38"/>
        <v>0</v>
      </c>
      <c r="AC198" s="24"/>
      <c r="AD198" s="24"/>
      <c r="AE198" s="24"/>
      <c r="AF198" s="24"/>
      <c r="AG198" s="24"/>
      <c r="AH198" s="24"/>
      <c r="AI198" s="24"/>
    </row>
    <row r="199" spans="2:35" ht="12.75">
      <c r="B199" s="31">
        <f>IF($B198="№",1,MAX($B$7:$B198)+1)</f>
        <v>193</v>
      </c>
      <c r="C199" s="147">
        <f t="shared" si="33"/>
        <v>0</v>
      </c>
      <c r="D199" s="9"/>
      <c r="E199" s="9"/>
      <c r="F199" s="10"/>
      <c r="G199" s="10"/>
      <c r="H199" s="11"/>
      <c r="I199" s="12"/>
      <c r="J199" s="12"/>
      <c r="K199" s="10"/>
      <c r="L199" s="33">
        <f t="shared" ref="L199:L262" si="39">IF(OR($P$2*$C199*$H199*$W199*$I199*$J199=0,$F199="",$G199=""),0,IF(OR($G199="Long",$G199="buy"),($J199-$I199),($I199-$J199)))</f>
        <v>0</v>
      </c>
      <c r="M199" s="34">
        <f t="shared" si="34"/>
        <v>0</v>
      </c>
      <c r="N199" s="17">
        <f t="shared" ref="N199:N262" si="40">IF(OR($P$2*$C199*$H199*$I199*$J199=0,$F199="",$G199=""),0,$Y199-$X199)</f>
        <v>0</v>
      </c>
      <c r="O199" s="35">
        <f t="shared" ref="O199:O262" si="41">IFERROR(IF(OR($P$2*$C199*$H199*$I199*$J199=0,$F199="",$G199=""),0,$N199/$W199),"")</f>
        <v>0</v>
      </c>
      <c r="P199" s="32">
        <f t="shared" ref="P199:P262" si="42">IF(OR($E199=0,$D199=0,$E199&lt;$D199),0,$E199-$D199)</f>
        <v>0</v>
      </c>
      <c r="Q199" s="10"/>
      <c r="R199" s="13"/>
      <c r="S199" s="14"/>
      <c r="T199" s="10"/>
      <c r="U199" s="144" t="str">
        <f t="shared" si="35"/>
        <v/>
      </c>
      <c r="V199" s="15">
        <f t="shared" si="36"/>
        <v>0</v>
      </c>
      <c r="W199" s="16">
        <f t="shared" si="37"/>
        <v>0</v>
      </c>
      <c r="X199" s="16">
        <f t="shared" ref="X199:X262" si="43">IF(OR($P$2*$C199*$H199*$W199*$I199=0,$F199=""),0,IF($U199="ME",$D$3*$H199,$E$3*$H199))</f>
        <v>0</v>
      </c>
      <c r="Y199" s="17">
        <f t="shared" ref="Y199:Y262" si="44">IF(OR($P$2*$C199*$H199*$I199*$J199=0,$F199=""),0,IF($U199="ME",$L199*5*$H199,$L199*50*$H199))</f>
        <v>0</v>
      </c>
      <c r="Z199" s="17">
        <f t="shared" ref="Z199:Z262" si="45">$Z198+$N199+$S199</f>
        <v>1050.4399999999957</v>
      </c>
      <c r="AA199" s="205" t="str">
        <f>IF(COUNTIF(K$6:K199,K199)=1,MAX(AA$6:AA198)+1,"")</f>
        <v/>
      </c>
      <c r="AB199" s="144">
        <f t="shared" si="38"/>
        <v>0</v>
      </c>
      <c r="AC199" s="24"/>
      <c r="AD199" s="24"/>
      <c r="AE199" s="24"/>
      <c r="AF199" s="24"/>
      <c r="AG199" s="24"/>
      <c r="AH199" s="24"/>
      <c r="AI199" s="24"/>
    </row>
    <row r="200" spans="2:35" ht="12.75">
      <c r="B200" s="31">
        <f>IF($B199="№",1,MAX($B$7:$B199)+1)</f>
        <v>194</v>
      </c>
      <c r="C200" s="147">
        <f t="shared" ref="C200:C263" si="46">INT($D200)</f>
        <v>0</v>
      </c>
      <c r="D200" s="9"/>
      <c r="E200" s="9"/>
      <c r="F200" s="10"/>
      <c r="G200" s="10"/>
      <c r="H200" s="11"/>
      <c r="I200" s="12"/>
      <c r="J200" s="12"/>
      <c r="K200" s="10"/>
      <c r="L200" s="33">
        <f t="shared" si="39"/>
        <v>0</v>
      </c>
      <c r="M200" s="34">
        <f t="shared" ref="M200:M263" si="47">$L200*4</f>
        <v>0</v>
      </c>
      <c r="N200" s="17">
        <f t="shared" si="40"/>
        <v>0</v>
      </c>
      <c r="O200" s="35">
        <f t="shared" si="41"/>
        <v>0</v>
      </c>
      <c r="P200" s="32">
        <f t="shared" si="42"/>
        <v>0</v>
      </c>
      <c r="Q200" s="10"/>
      <c r="R200" s="13"/>
      <c r="S200" s="14"/>
      <c r="T200" s="10"/>
      <c r="U200" s="144" t="str">
        <f t="shared" ref="U200:U263" si="48">LEFT($F200,2)</f>
        <v/>
      </c>
      <c r="V200" s="15">
        <f t="shared" ref="V200:V263" si="49">$D200-INT($D200)</f>
        <v>0</v>
      </c>
      <c r="W200" s="16">
        <f t="shared" ref="W200:W263" si="50">IF($P$2*$C200*$H200=0,0,IF($W199="Сумма на момент открытия сделки",$P$2,$W199+$N199+$S199))</f>
        <v>0</v>
      </c>
      <c r="X200" s="16">
        <f t="shared" si="43"/>
        <v>0</v>
      </c>
      <c r="Y200" s="17">
        <f t="shared" si="44"/>
        <v>0</v>
      </c>
      <c r="Z200" s="17">
        <f t="shared" si="45"/>
        <v>1050.4399999999957</v>
      </c>
      <c r="AA200" s="205" t="str">
        <f>IF(COUNTIF(K$6:K200,K200)=1,MAX(AA$6:AA199)+1,"")</f>
        <v/>
      </c>
      <c r="AB200" s="144">
        <f t="shared" ref="AB200:AB263" si="51">K200</f>
        <v>0</v>
      </c>
      <c r="AC200" s="24"/>
      <c r="AD200" s="24"/>
      <c r="AE200" s="24"/>
      <c r="AF200" s="24"/>
      <c r="AG200" s="24"/>
      <c r="AH200" s="24"/>
      <c r="AI200" s="24"/>
    </row>
    <row r="201" spans="2:35" ht="12.75">
      <c r="B201" s="31">
        <f>IF($B200="№",1,MAX($B$7:$B200)+1)</f>
        <v>195</v>
      </c>
      <c r="C201" s="147">
        <f t="shared" si="46"/>
        <v>0</v>
      </c>
      <c r="D201" s="9"/>
      <c r="E201" s="9"/>
      <c r="F201" s="10"/>
      <c r="G201" s="10"/>
      <c r="H201" s="11"/>
      <c r="I201" s="12"/>
      <c r="J201" s="12"/>
      <c r="K201" s="10"/>
      <c r="L201" s="33">
        <f t="shared" si="39"/>
        <v>0</v>
      </c>
      <c r="M201" s="34">
        <f t="shared" si="47"/>
        <v>0</v>
      </c>
      <c r="N201" s="17">
        <f t="shared" si="40"/>
        <v>0</v>
      </c>
      <c r="O201" s="35">
        <f t="shared" si="41"/>
        <v>0</v>
      </c>
      <c r="P201" s="32">
        <f t="shared" si="42"/>
        <v>0</v>
      </c>
      <c r="Q201" s="10"/>
      <c r="R201" s="13"/>
      <c r="S201" s="14"/>
      <c r="T201" s="10"/>
      <c r="U201" s="144" t="str">
        <f t="shared" si="48"/>
        <v/>
      </c>
      <c r="V201" s="15">
        <f t="shared" si="49"/>
        <v>0</v>
      </c>
      <c r="W201" s="16">
        <f t="shared" si="50"/>
        <v>0</v>
      </c>
      <c r="X201" s="16">
        <f t="shared" si="43"/>
        <v>0</v>
      </c>
      <c r="Y201" s="17">
        <f t="shared" si="44"/>
        <v>0</v>
      </c>
      <c r="Z201" s="17">
        <f t="shared" si="45"/>
        <v>1050.4399999999957</v>
      </c>
      <c r="AA201" s="205" t="str">
        <f>IF(COUNTIF(K$6:K201,K201)=1,MAX(AA$6:AA200)+1,"")</f>
        <v/>
      </c>
      <c r="AB201" s="144">
        <f t="shared" si="51"/>
        <v>0</v>
      </c>
      <c r="AC201" s="24"/>
      <c r="AD201" s="24"/>
      <c r="AE201" s="24"/>
      <c r="AF201" s="24"/>
      <c r="AG201" s="24"/>
      <c r="AH201" s="24"/>
      <c r="AI201" s="24"/>
    </row>
    <row r="202" spans="2:35" ht="12.75">
      <c r="B202" s="31">
        <f>IF($B201="№",1,MAX($B$7:$B201)+1)</f>
        <v>196</v>
      </c>
      <c r="C202" s="147">
        <f t="shared" si="46"/>
        <v>0</v>
      </c>
      <c r="D202" s="9"/>
      <c r="E202" s="9"/>
      <c r="F202" s="10"/>
      <c r="G202" s="10"/>
      <c r="H202" s="11"/>
      <c r="I202" s="12"/>
      <c r="J202" s="12"/>
      <c r="K202" s="10"/>
      <c r="L202" s="33">
        <f t="shared" si="39"/>
        <v>0</v>
      </c>
      <c r="M202" s="34">
        <f t="shared" si="47"/>
        <v>0</v>
      </c>
      <c r="N202" s="17">
        <f t="shared" si="40"/>
        <v>0</v>
      </c>
      <c r="O202" s="35">
        <f t="shared" si="41"/>
        <v>0</v>
      </c>
      <c r="P202" s="32">
        <f t="shared" si="42"/>
        <v>0</v>
      </c>
      <c r="Q202" s="10"/>
      <c r="R202" s="13"/>
      <c r="S202" s="14"/>
      <c r="T202" s="10"/>
      <c r="U202" s="144" t="str">
        <f t="shared" si="48"/>
        <v/>
      </c>
      <c r="V202" s="15">
        <f t="shared" si="49"/>
        <v>0</v>
      </c>
      <c r="W202" s="16">
        <f t="shared" si="50"/>
        <v>0</v>
      </c>
      <c r="X202" s="16">
        <f t="shared" si="43"/>
        <v>0</v>
      </c>
      <c r="Y202" s="17">
        <f t="shared" si="44"/>
        <v>0</v>
      </c>
      <c r="Z202" s="17">
        <f t="shared" si="45"/>
        <v>1050.4399999999957</v>
      </c>
      <c r="AA202" s="205" t="str">
        <f>IF(COUNTIF(K$6:K202,K202)=1,MAX(AA$6:AA201)+1,"")</f>
        <v/>
      </c>
      <c r="AB202" s="144">
        <f t="shared" si="51"/>
        <v>0</v>
      </c>
      <c r="AC202" s="24"/>
      <c r="AD202" s="24"/>
      <c r="AE202" s="24"/>
      <c r="AF202" s="24"/>
      <c r="AG202" s="24"/>
      <c r="AH202" s="24"/>
      <c r="AI202" s="24"/>
    </row>
    <row r="203" spans="2:35" ht="12.75">
      <c r="B203" s="31">
        <f>IF($B202="№",1,MAX($B$7:$B202)+1)</f>
        <v>197</v>
      </c>
      <c r="C203" s="147">
        <f t="shared" si="46"/>
        <v>0</v>
      </c>
      <c r="D203" s="9"/>
      <c r="E203" s="9"/>
      <c r="F203" s="10"/>
      <c r="G203" s="10"/>
      <c r="H203" s="11"/>
      <c r="I203" s="12"/>
      <c r="J203" s="12"/>
      <c r="K203" s="10"/>
      <c r="L203" s="33">
        <f t="shared" si="39"/>
        <v>0</v>
      </c>
      <c r="M203" s="34">
        <f t="shared" si="47"/>
        <v>0</v>
      </c>
      <c r="N203" s="17">
        <f t="shared" si="40"/>
        <v>0</v>
      </c>
      <c r="O203" s="35">
        <f t="shared" si="41"/>
        <v>0</v>
      </c>
      <c r="P203" s="32">
        <f t="shared" si="42"/>
        <v>0</v>
      </c>
      <c r="Q203" s="10"/>
      <c r="R203" s="13"/>
      <c r="S203" s="14"/>
      <c r="T203" s="10"/>
      <c r="U203" s="144" t="str">
        <f t="shared" si="48"/>
        <v/>
      </c>
      <c r="V203" s="15">
        <f t="shared" si="49"/>
        <v>0</v>
      </c>
      <c r="W203" s="16">
        <f t="shared" si="50"/>
        <v>0</v>
      </c>
      <c r="X203" s="16">
        <f t="shared" si="43"/>
        <v>0</v>
      </c>
      <c r="Y203" s="17">
        <f t="shared" si="44"/>
        <v>0</v>
      </c>
      <c r="Z203" s="17">
        <f t="shared" si="45"/>
        <v>1050.4399999999957</v>
      </c>
      <c r="AA203" s="205" t="str">
        <f>IF(COUNTIF(K$6:K203,K203)=1,MAX(AA$6:AA202)+1,"")</f>
        <v/>
      </c>
      <c r="AB203" s="144">
        <f t="shared" si="51"/>
        <v>0</v>
      </c>
      <c r="AC203" s="24"/>
      <c r="AD203" s="24"/>
      <c r="AE203" s="24"/>
      <c r="AF203" s="24"/>
      <c r="AG203" s="24"/>
      <c r="AH203" s="24"/>
      <c r="AI203" s="24"/>
    </row>
    <row r="204" spans="2:35" ht="12.75">
      <c r="B204" s="31">
        <f>IF($B203="№",1,MAX($B$7:$B203)+1)</f>
        <v>198</v>
      </c>
      <c r="C204" s="147">
        <f t="shared" si="46"/>
        <v>0</v>
      </c>
      <c r="D204" s="9"/>
      <c r="E204" s="9"/>
      <c r="F204" s="10"/>
      <c r="G204" s="10"/>
      <c r="H204" s="11"/>
      <c r="I204" s="12"/>
      <c r="J204" s="12"/>
      <c r="K204" s="10"/>
      <c r="L204" s="33">
        <f t="shared" si="39"/>
        <v>0</v>
      </c>
      <c r="M204" s="34">
        <f t="shared" si="47"/>
        <v>0</v>
      </c>
      <c r="N204" s="17">
        <f t="shared" si="40"/>
        <v>0</v>
      </c>
      <c r="O204" s="35">
        <f t="shared" si="41"/>
        <v>0</v>
      </c>
      <c r="P204" s="32">
        <f t="shared" si="42"/>
        <v>0</v>
      </c>
      <c r="Q204" s="10"/>
      <c r="R204" s="13"/>
      <c r="S204" s="14"/>
      <c r="T204" s="10"/>
      <c r="U204" s="144" t="str">
        <f t="shared" si="48"/>
        <v/>
      </c>
      <c r="V204" s="15">
        <f t="shared" si="49"/>
        <v>0</v>
      </c>
      <c r="W204" s="16">
        <f t="shared" si="50"/>
        <v>0</v>
      </c>
      <c r="X204" s="16">
        <f t="shared" si="43"/>
        <v>0</v>
      </c>
      <c r="Y204" s="17">
        <f t="shared" si="44"/>
        <v>0</v>
      </c>
      <c r="Z204" s="17">
        <f t="shared" si="45"/>
        <v>1050.4399999999957</v>
      </c>
      <c r="AA204" s="205" t="str">
        <f>IF(COUNTIF(K$6:K204,K204)=1,MAX(AA$6:AA203)+1,"")</f>
        <v/>
      </c>
      <c r="AB204" s="144">
        <f t="shared" si="51"/>
        <v>0</v>
      </c>
      <c r="AC204" s="24"/>
      <c r="AD204" s="24"/>
      <c r="AE204" s="24"/>
      <c r="AF204" s="24"/>
      <c r="AG204" s="24"/>
      <c r="AH204" s="24"/>
      <c r="AI204" s="24"/>
    </row>
    <row r="205" spans="2:35" ht="12.75">
      <c r="B205" s="31">
        <f>IF($B204="№",1,MAX($B$7:$B204)+1)</f>
        <v>199</v>
      </c>
      <c r="C205" s="147">
        <f t="shared" si="46"/>
        <v>0</v>
      </c>
      <c r="D205" s="9"/>
      <c r="E205" s="9"/>
      <c r="F205" s="10"/>
      <c r="G205" s="10"/>
      <c r="H205" s="11"/>
      <c r="I205" s="12"/>
      <c r="J205" s="12"/>
      <c r="K205" s="10"/>
      <c r="L205" s="33">
        <f t="shared" si="39"/>
        <v>0</v>
      </c>
      <c r="M205" s="34">
        <f t="shared" si="47"/>
        <v>0</v>
      </c>
      <c r="N205" s="17">
        <f t="shared" si="40"/>
        <v>0</v>
      </c>
      <c r="O205" s="35">
        <f t="shared" si="41"/>
        <v>0</v>
      </c>
      <c r="P205" s="32">
        <f t="shared" si="42"/>
        <v>0</v>
      </c>
      <c r="Q205" s="10"/>
      <c r="R205" s="13"/>
      <c r="S205" s="14"/>
      <c r="T205" s="10"/>
      <c r="U205" s="144" t="str">
        <f t="shared" si="48"/>
        <v/>
      </c>
      <c r="V205" s="15">
        <f t="shared" si="49"/>
        <v>0</v>
      </c>
      <c r="W205" s="16">
        <f t="shared" si="50"/>
        <v>0</v>
      </c>
      <c r="X205" s="16">
        <f t="shared" si="43"/>
        <v>0</v>
      </c>
      <c r="Y205" s="17">
        <f t="shared" si="44"/>
        <v>0</v>
      </c>
      <c r="Z205" s="17">
        <f t="shared" si="45"/>
        <v>1050.4399999999957</v>
      </c>
      <c r="AA205" s="205" t="str">
        <f>IF(COUNTIF(K$6:K205,K205)=1,MAX(AA$6:AA204)+1,"")</f>
        <v/>
      </c>
      <c r="AB205" s="144">
        <f t="shared" si="51"/>
        <v>0</v>
      </c>
      <c r="AC205" s="24"/>
      <c r="AD205" s="24"/>
      <c r="AE205" s="24"/>
      <c r="AF205" s="24"/>
      <c r="AG205" s="24"/>
      <c r="AH205" s="24"/>
      <c r="AI205" s="24"/>
    </row>
    <row r="206" spans="2:35" ht="12.75">
      <c r="B206" s="31">
        <f>IF($B205="№",1,MAX($B$7:$B205)+1)</f>
        <v>200</v>
      </c>
      <c r="C206" s="147">
        <f t="shared" si="46"/>
        <v>0</v>
      </c>
      <c r="D206" s="9"/>
      <c r="E206" s="9"/>
      <c r="F206" s="10"/>
      <c r="G206" s="10"/>
      <c r="H206" s="11"/>
      <c r="I206" s="12"/>
      <c r="J206" s="12"/>
      <c r="K206" s="10"/>
      <c r="L206" s="33">
        <f t="shared" si="39"/>
        <v>0</v>
      </c>
      <c r="M206" s="34">
        <f t="shared" si="47"/>
        <v>0</v>
      </c>
      <c r="N206" s="17">
        <f t="shared" si="40"/>
        <v>0</v>
      </c>
      <c r="O206" s="35">
        <f t="shared" si="41"/>
        <v>0</v>
      </c>
      <c r="P206" s="32">
        <f t="shared" si="42"/>
        <v>0</v>
      </c>
      <c r="Q206" s="10"/>
      <c r="R206" s="13"/>
      <c r="S206" s="14"/>
      <c r="T206" s="10"/>
      <c r="U206" s="144" t="str">
        <f t="shared" si="48"/>
        <v/>
      </c>
      <c r="V206" s="15">
        <f t="shared" si="49"/>
        <v>0</v>
      </c>
      <c r="W206" s="16">
        <f t="shared" si="50"/>
        <v>0</v>
      </c>
      <c r="X206" s="16">
        <f t="shared" si="43"/>
        <v>0</v>
      </c>
      <c r="Y206" s="17">
        <f t="shared" si="44"/>
        <v>0</v>
      </c>
      <c r="Z206" s="17">
        <f t="shared" si="45"/>
        <v>1050.4399999999957</v>
      </c>
      <c r="AA206" s="205" t="str">
        <f>IF(COUNTIF(K$6:K206,K206)=1,MAX(AA$6:AA205)+1,"")</f>
        <v/>
      </c>
      <c r="AB206" s="144">
        <f t="shared" si="51"/>
        <v>0</v>
      </c>
      <c r="AC206" s="24"/>
      <c r="AD206" s="24"/>
      <c r="AE206" s="24"/>
      <c r="AF206" s="24"/>
      <c r="AG206" s="24"/>
      <c r="AH206" s="24"/>
      <c r="AI206" s="24"/>
    </row>
    <row r="207" spans="2:35" ht="12.75">
      <c r="B207" s="31">
        <f>IF($B206="№",1,MAX($B$7:$B206)+1)</f>
        <v>201</v>
      </c>
      <c r="C207" s="147">
        <f t="shared" si="46"/>
        <v>0</v>
      </c>
      <c r="D207" s="9"/>
      <c r="E207" s="9"/>
      <c r="F207" s="10"/>
      <c r="G207" s="10"/>
      <c r="H207" s="11"/>
      <c r="I207" s="12"/>
      <c r="J207" s="12"/>
      <c r="K207" s="10"/>
      <c r="L207" s="33">
        <f t="shared" si="39"/>
        <v>0</v>
      </c>
      <c r="M207" s="34">
        <f t="shared" si="47"/>
        <v>0</v>
      </c>
      <c r="N207" s="17">
        <f t="shared" si="40"/>
        <v>0</v>
      </c>
      <c r="O207" s="35">
        <f t="shared" si="41"/>
        <v>0</v>
      </c>
      <c r="P207" s="32">
        <f t="shared" si="42"/>
        <v>0</v>
      </c>
      <c r="Q207" s="10"/>
      <c r="R207" s="13"/>
      <c r="S207" s="14"/>
      <c r="T207" s="10"/>
      <c r="U207" s="144" t="str">
        <f t="shared" si="48"/>
        <v/>
      </c>
      <c r="V207" s="15">
        <f t="shared" si="49"/>
        <v>0</v>
      </c>
      <c r="W207" s="16">
        <f t="shared" si="50"/>
        <v>0</v>
      </c>
      <c r="X207" s="16">
        <f t="shared" si="43"/>
        <v>0</v>
      </c>
      <c r="Y207" s="17">
        <f t="shared" si="44"/>
        <v>0</v>
      </c>
      <c r="Z207" s="17">
        <f t="shared" si="45"/>
        <v>1050.4399999999957</v>
      </c>
      <c r="AA207" s="205" t="str">
        <f>IF(COUNTIF(K$6:K207,K207)=1,MAX(AA$6:AA206)+1,"")</f>
        <v/>
      </c>
      <c r="AB207" s="144">
        <f t="shared" si="51"/>
        <v>0</v>
      </c>
      <c r="AC207" s="24"/>
      <c r="AD207" s="24"/>
      <c r="AE207" s="24"/>
      <c r="AF207" s="24"/>
      <c r="AG207" s="24"/>
      <c r="AH207" s="24"/>
      <c r="AI207" s="24"/>
    </row>
    <row r="208" spans="2:35" ht="12.75">
      <c r="B208" s="31">
        <f>IF($B207="№",1,MAX($B$7:$B207)+1)</f>
        <v>202</v>
      </c>
      <c r="C208" s="147">
        <f t="shared" si="46"/>
        <v>0</v>
      </c>
      <c r="D208" s="9"/>
      <c r="E208" s="9"/>
      <c r="F208" s="10"/>
      <c r="G208" s="10"/>
      <c r="H208" s="11"/>
      <c r="I208" s="12"/>
      <c r="J208" s="12"/>
      <c r="K208" s="10"/>
      <c r="L208" s="33">
        <f t="shared" si="39"/>
        <v>0</v>
      </c>
      <c r="M208" s="34">
        <f t="shared" si="47"/>
        <v>0</v>
      </c>
      <c r="N208" s="17">
        <f t="shared" si="40"/>
        <v>0</v>
      </c>
      <c r="O208" s="35">
        <f t="shared" si="41"/>
        <v>0</v>
      </c>
      <c r="P208" s="32">
        <f t="shared" si="42"/>
        <v>0</v>
      </c>
      <c r="Q208" s="10"/>
      <c r="R208" s="13"/>
      <c r="S208" s="14"/>
      <c r="T208" s="10"/>
      <c r="U208" s="144" t="str">
        <f t="shared" si="48"/>
        <v/>
      </c>
      <c r="V208" s="15">
        <f t="shared" si="49"/>
        <v>0</v>
      </c>
      <c r="W208" s="16">
        <f t="shared" si="50"/>
        <v>0</v>
      </c>
      <c r="X208" s="16">
        <f t="shared" si="43"/>
        <v>0</v>
      </c>
      <c r="Y208" s="17">
        <f t="shared" si="44"/>
        <v>0</v>
      </c>
      <c r="Z208" s="17">
        <f t="shared" si="45"/>
        <v>1050.4399999999957</v>
      </c>
      <c r="AA208" s="205" t="str">
        <f>IF(COUNTIF(K$6:K208,K208)=1,MAX(AA$6:AA207)+1,"")</f>
        <v/>
      </c>
      <c r="AB208" s="144">
        <f t="shared" si="51"/>
        <v>0</v>
      </c>
      <c r="AC208" s="24"/>
      <c r="AD208" s="24"/>
      <c r="AE208" s="24"/>
      <c r="AF208" s="24"/>
      <c r="AG208" s="24"/>
      <c r="AH208" s="24"/>
      <c r="AI208" s="24"/>
    </row>
    <row r="209" spans="2:35" ht="12.75">
      <c r="B209" s="31">
        <f>IF($B208="№",1,MAX($B$7:$B208)+1)</f>
        <v>203</v>
      </c>
      <c r="C209" s="147">
        <f t="shared" si="46"/>
        <v>0</v>
      </c>
      <c r="D209" s="9"/>
      <c r="E209" s="9"/>
      <c r="F209" s="10"/>
      <c r="G209" s="10"/>
      <c r="H209" s="11"/>
      <c r="I209" s="12"/>
      <c r="J209" s="12"/>
      <c r="K209" s="10"/>
      <c r="L209" s="33">
        <f t="shared" si="39"/>
        <v>0</v>
      </c>
      <c r="M209" s="34">
        <f t="shared" si="47"/>
        <v>0</v>
      </c>
      <c r="N209" s="17">
        <f t="shared" si="40"/>
        <v>0</v>
      </c>
      <c r="O209" s="35">
        <f t="shared" si="41"/>
        <v>0</v>
      </c>
      <c r="P209" s="32">
        <f t="shared" si="42"/>
        <v>0</v>
      </c>
      <c r="Q209" s="10"/>
      <c r="R209" s="13"/>
      <c r="S209" s="14"/>
      <c r="T209" s="10"/>
      <c r="U209" s="144" t="str">
        <f t="shared" si="48"/>
        <v/>
      </c>
      <c r="V209" s="15">
        <f t="shared" si="49"/>
        <v>0</v>
      </c>
      <c r="W209" s="16">
        <f t="shared" si="50"/>
        <v>0</v>
      </c>
      <c r="X209" s="16">
        <f t="shared" si="43"/>
        <v>0</v>
      </c>
      <c r="Y209" s="17">
        <f t="shared" si="44"/>
        <v>0</v>
      </c>
      <c r="Z209" s="17">
        <f t="shared" si="45"/>
        <v>1050.4399999999957</v>
      </c>
      <c r="AA209" s="205" t="str">
        <f>IF(COUNTIF(K$6:K209,K209)=1,MAX(AA$6:AA208)+1,"")</f>
        <v/>
      </c>
      <c r="AB209" s="144">
        <f t="shared" si="51"/>
        <v>0</v>
      </c>
      <c r="AC209" s="24"/>
      <c r="AD209" s="24"/>
      <c r="AE209" s="24"/>
      <c r="AF209" s="24"/>
      <c r="AG209" s="24"/>
      <c r="AH209" s="24"/>
      <c r="AI209" s="24"/>
    </row>
    <row r="210" spans="2:35" ht="12.75">
      <c r="B210" s="31">
        <f>IF($B209="№",1,MAX($B$7:$B209)+1)</f>
        <v>204</v>
      </c>
      <c r="C210" s="147">
        <f t="shared" si="46"/>
        <v>0</v>
      </c>
      <c r="D210" s="9"/>
      <c r="E210" s="9"/>
      <c r="F210" s="10"/>
      <c r="G210" s="10"/>
      <c r="H210" s="11"/>
      <c r="I210" s="12"/>
      <c r="J210" s="12"/>
      <c r="K210" s="10"/>
      <c r="L210" s="33">
        <f t="shared" si="39"/>
        <v>0</v>
      </c>
      <c r="M210" s="34">
        <f t="shared" si="47"/>
        <v>0</v>
      </c>
      <c r="N210" s="17">
        <f t="shared" si="40"/>
        <v>0</v>
      </c>
      <c r="O210" s="35">
        <f t="shared" si="41"/>
        <v>0</v>
      </c>
      <c r="P210" s="32">
        <f t="shared" si="42"/>
        <v>0</v>
      </c>
      <c r="Q210" s="10"/>
      <c r="R210" s="13"/>
      <c r="S210" s="14"/>
      <c r="T210" s="10"/>
      <c r="U210" s="144" t="str">
        <f t="shared" si="48"/>
        <v/>
      </c>
      <c r="V210" s="15">
        <f t="shared" si="49"/>
        <v>0</v>
      </c>
      <c r="W210" s="16">
        <f t="shared" si="50"/>
        <v>0</v>
      </c>
      <c r="X210" s="16">
        <f t="shared" si="43"/>
        <v>0</v>
      </c>
      <c r="Y210" s="17">
        <f t="shared" si="44"/>
        <v>0</v>
      </c>
      <c r="Z210" s="17">
        <f t="shared" si="45"/>
        <v>1050.4399999999957</v>
      </c>
      <c r="AA210" s="205" t="str">
        <f>IF(COUNTIF(K$6:K210,K210)=1,MAX(AA$6:AA209)+1,"")</f>
        <v/>
      </c>
      <c r="AB210" s="144">
        <f t="shared" si="51"/>
        <v>0</v>
      </c>
      <c r="AC210" s="24"/>
      <c r="AD210" s="24"/>
      <c r="AE210" s="24"/>
      <c r="AF210" s="24"/>
      <c r="AG210" s="24"/>
      <c r="AH210" s="24"/>
      <c r="AI210" s="24"/>
    </row>
    <row r="211" spans="2:35" ht="12.75">
      <c r="B211" s="31">
        <f>IF($B210="№",1,MAX($B$7:$B210)+1)</f>
        <v>205</v>
      </c>
      <c r="C211" s="147">
        <f t="shared" si="46"/>
        <v>0</v>
      </c>
      <c r="D211" s="9"/>
      <c r="E211" s="9"/>
      <c r="F211" s="10"/>
      <c r="G211" s="10"/>
      <c r="H211" s="11"/>
      <c r="I211" s="12"/>
      <c r="J211" s="12"/>
      <c r="K211" s="10"/>
      <c r="L211" s="33">
        <f t="shared" si="39"/>
        <v>0</v>
      </c>
      <c r="M211" s="34">
        <f t="shared" si="47"/>
        <v>0</v>
      </c>
      <c r="N211" s="17">
        <f t="shared" si="40"/>
        <v>0</v>
      </c>
      <c r="O211" s="35">
        <f t="shared" si="41"/>
        <v>0</v>
      </c>
      <c r="P211" s="32">
        <f t="shared" si="42"/>
        <v>0</v>
      </c>
      <c r="Q211" s="10"/>
      <c r="R211" s="13"/>
      <c r="S211" s="14"/>
      <c r="T211" s="10"/>
      <c r="U211" s="144" t="str">
        <f t="shared" si="48"/>
        <v/>
      </c>
      <c r="V211" s="15">
        <f t="shared" si="49"/>
        <v>0</v>
      </c>
      <c r="W211" s="16">
        <f t="shared" si="50"/>
        <v>0</v>
      </c>
      <c r="X211" s="16">
        <f t="shared" si="43"/>
        <v>0</v>
      </c>
      <c r="Y211" s="17">
        <f t="shared" si="44"/>
        <v>0</v>
      </c>
      <c r="Z211" s="17">
        <f t="shared" si="45"/>
        <v>1050.4399999999957</v>
      </c>
      <c r="AA211" s="205" t="str">
        <f>IF(COUNTIF(K$6:K211,K211)=1,MAX(AA$6:AA210)+1,"")</f>
        <v/>
      </c>
      <c r="AB211" s="144">
        <f t="shared" si="51"/>
        <v>0</v>
      </c>
      <c r="AC211" s="24"/>
      <c r="AD211" s="24"/>
      <c r="AE211" s="24"/>
      <c r="AF211" s="24"/>
      <c r="AG211" s="24"/>
      <c r="AH211" s="24"/>
      <c r="AI211" s="24"/>
    </row>
    <row r="212" spans="2:35" ht="12.75">
      <c r="B212" s="31">
        <f>IF($B211="№",1,MAX($B$7:$B211)+1)</f>
        <v>206</v>
      </c>
      <c r="C212" s="147">
        <f t="shared" si="46"/>
        <v>0</v>
      </c>
      <c r="D212" s="9"/>
      <c r="E212" s="9"/>
      <c r="F212" s="10"/>
      <c r="G212" s="10"/>
      <c r="H212" s="11"/>
      <c r="I212" s="12"/>
      <c r="J212" s="12"/>
      <c r="K212" s="10"/>
      <c r="L212" s="33">
        <f t="shared" si="39"/>
        <v>0</v>
      </c>
      <c r="M212" s="34">
        <f t="shared" si="47"/>
        <v>0</v>
      </c>
      <c r="N212" s="17">
        <f t="shared" si="40"/>
        <v>0</v>
      </c>
      <c r="O212" s="35">
        <f t="shared" si="41"/>
        <v>0</v>
      </c>
      <c r="P212" s="32">
        <f t="shared" si="42"/>
        <v>0</v>
      </c>
      <c r="Q212" s="10"/>
      <c r="R212" s="13"/>
      <c r="S212" s="14"/>
      <c r="T212" s="10"/>
      <c r="U212" s="144" t="str">
        <f t="shared" si="48"/>
        <v/>
      </c>
      <c r="V212" s="15">
        <f t="shared" si="49"/>
        <v>0</v>
      </c>
      <c r="W212" s="16">
        <f t="shared" si="50"/>
        <v>0</v>
      </c>
      <c r="X212" s="16">
        <f t="shared" si="43"/>
        <v>0</v>
      </c>
      <c r="Y212" s="17">
        <f t="shared" si="44"/>
        <v>0</v>
      </c>
      <c r="Z212" s="17">
        <f t="shared" si="45"/>
        <v>1050.4399999999957</v>
      </c>
      <c r="AA212" s="205" t="str">
        <f>IF(COUNTIF(K$6:K212,K212)=1,MAX(AA$6:AA211)+1,"")</f>
        <v/>
      </c>
      <c r="AB212" s="144">
        <f t="shared" si="51"/>
        <v>0</v>
      </c>
      <c r="AC212" s="24"/>
      <c r="AD212" s="24"/>
      <c r="AE212" s="24"/>
      <c r="AF212" s="24"/>
      <c r="AG212" s="24"/>
      <c r="AH212" s="24"/>
      <c r="AI212" s="24"/>
    </row>
    <row r="213" spans="2:35" ht="12.75">
      <c r="B213" s="31">
        <f>IF($B212="№",1,MAX($B$7:$B212)+1)</f>
        <v>207</v>
      </c>
      <c r="C213" s="147">
        <f t="shared" si="46"/>
        <v>0</v>
      </c>
      <c r="D213" s="9"/>
      <c r="E213" s="9"/>
      <c r="F213" s="10"/>
      <c r="G213" s="10"/>
      <c r="H213" s="11"/>
      <c r="I213" s="12"/>
      <c r="J213" s="12"/>
      <c r="K213" s="10"/>
      <c r="L213" s="33">
        <f t="shared" si="39"/>
        <v>0</v>
      </c>
      <c r="M213" s="34">
        <f t="shared" si="47"/>
        <v>0</v>
      </c>
      <c r="N213" s="17">
        <f t="shared" si="40"/>
        <v>0</v>
      </c>
      <c r="O213" s="35">
        <f t="shared" si="41"/>
        <v>0</v>
      </c>
      <c r="P213" s="32">
        <f t="shared" si="42"/>
        <v>0</v>
      </c>
      <c r="Q213" s="10"/>
      <c r="R213" s="13"/>
      <c r="S213" s="14"/>
      <c r="T213" s="10"/>
      <c r="U213" s="144" t="str">
        <f t="shared" si="48"/>
        <v/>
      </c>
      <c r="V213" s="15">
        <f t="shared" si="49"/>
        <v>0</v>
      </c>
      <c r="W213" s="16">
        <f t="shared" si="50"/>
        <v>0</v>
      </c>
      <c r="X213" s="16">
        <f t="shared" si="43"/>
        <v>0</v>
      </c>
      <c r="Y213" s="17">
        <f t="shared" si="44"/>
        <v>0</v>
      </c>
      <c r="Z213" s="17">
        <f t="shared" si="45"/>
        <v>1050.4399999999957</v>
      </c>
      <c r="AA213" s="205" t="str">
        <f>IF(COUNTIF(K$6:K213,K213)=1,MAX(AA$6:AA212)+1,"")</f>
        <v/>
      </c>
      <c r="AB213" s="144">
        <f t="shared" si="51"/>
        <v>0</v>
      </c>
      <c r="AC213" s="24"/>
      <c r="AD213" s="24"/>
      <c r="AE213" s="24"/>
      <c r="AF213" s="24"/>
      <c r="AG213" s="24"/>
      <c r="AH213" s="24"/>
      <c r="AI213" s="24"/>
    </row>
    <row r="214" spans="2:35" ht="12.75">
      <c r="B214" s="31">
        <f>IF($B213="№",1,MAX($B$7:$B213)+1)</f>
        <v>208</v>
      </c>
      <c r="C214" s="147">
        <f t="shared" si="46"/>
        <v>0</v>
      </c>
      <c r="D214" s="9"/>
      <c r="E214" s="9"/>
      <c r="F214" s="10"/>
      <c r="G214" s="10"/>
      <c r="H214" s="11"/>
      <c r="I214" s="12"/>
      <c r="J214" s="12"/>
      <c r="K214" s="10"/>
      <c r="L214" s="33">
        <f t="shared" si="39"/>
        <v>0</v>
      </c>
      <c r="M214" s="34">
        <f t="shared" si="47"/>
        <v>0</v>
      </c>
      <c r="N214" s="17">
        <f t="shared" si="40"/>
        <v>0</v>
      </c>
      <c r="O214" s="35">
        <f t="shared" si="41"/>
        <v>0</v>
      </c>
      <c r="P214" s="32">
        <f t="shared" si="42"/>
        <v>0</v>
      </c>
      <c r="Q214" s="10"/>
      <c r="R214" s="13"/>
      <c r="S214" s="14"/>
      <c r="T214" s="10"/>
      <c r="U214" s="144" t="str">
        <f t="shared" si="48"/>
        <v/>
      </c>
      <c r="V214" s="15">
        <f t="shared" si="49"/>
        <v>0</v>
      </c>
      <c r="W214" s="16">
        <f t="shared" si="50"/>
        <v>0</v>
      </c>
      <c r="X214" s="16">
        <f t="shared" si="43"/>
        <v>0</v>
      </c>
      <c r="Y214" s="17">
        <f t="shared" si="44"/>
        <v>0</v>
      </c>
      <c r="Z214" s="17">
        <f t="shared" si="45"/>
        <v>1050.4399999999957</v>
      </c>
      <c r="AA214" s="205" t="str">
        <f>IF(COUNTIF(K$6:K214,K214)=1,MAX(AA$6:AA213)+1,"")</f>
        <v/>
      </c>
      <c r="AB214" s="144">
        <f t="shared" si="51"/>
        <v>0</v>
      </c>
      <c r="AC214" s="24"/>
      <c r="AD214" s="24"/>
      <c r="AE214" s="24"/>
      <c r="AF214" s="24"/>
      <c r="AG214" s="24"/>
      <c r="AH214" s="24"/>
      <c r="AI214" s="24"/>
    </row>
    <row r="215" spans="2:35" ht="12.75">
      <c r="B215" s="31">
        <f>IF($B214="№",1,MAX($B$7:$B214)+1)</f>
        <v>209</v>
      </c>
      <c r="C215" s="147">
        <f t="shared" si="46"/>
        <v>0</v>
      </c>
      <c r="D215" s="9"/>
      <c r="E215" s="9"/>
      <c r="F215" s="10"/>
      <c r="G215" s="10"/>
      <c r="H215" s="11"/>
      <c r="I215" s="12"/>
      <c r="J215" s="12"/>
      <c r="K215" s="10"/>
      <c r="L215" s="33">
        <f t="shared" si="39"/>
        <v>0</v>
      </c>
      <c r="M215" s="34">
        <f t="shared" si="47"/>
        <v>0</v>
      </c>
      <c r="N215" s="17">
        <f t="shared" si="40"/>
        <v>0</v>
      </c>
      <c r="O215" s="35">
        <f t="shared" si="41"/>
        <v>0</v>
      </c>
      <c r="P215" s="32">
        <f t="shared" si="42"/>
        <v>0</v>
      </c>
      <c r="Q215" s="10"/>
      <c r="R215" s="13"/>
      <c r="S215" s="14"/>
      <c r="T215" s="10"/>
      <c r="U215" s="144" t="str">
        <f t="shared" si="48"/>
        <v/>
      </c>
      <c r="V215" s="15">
        <f t="shared" si="49"/>
        <v>0</v>
      </c>
      <c r="W215" s="16">
        <f t="shared" si="50"/>
        <v>0</v>
      </c>
      <c r="X215" s="16">
        <f t="shared" si="43"/>
        <v>0</v>
      </c>
      <c r="Y215" s="17">
        <f t="shared" si="44"/>
        <v>0</v>
      </c>
      <c r="Z215" s="17">
        <f t="shared" si="45"/>
        <v>1050.4399999999957</v>
      </c>
      <c r="AA215" s="205" t="str">
        <f>IF(COUNTIF(K$6:K215,K215)=1,MAX(AA$6:AA214)+1,"")</f>
        <v/>
      </c>
      <c r="AB215" s="144">
        <f t="shared" si="51"/>
        <v>0</v>
      </c>
      <c r="AC215" s="24"/>
      <c r="AD215" s="24"/>
      <c r="AE215" s="24"/>
      <c r="AF215" s="24"/>
      <c r="AG215" s="24"/>
      <c r="AH215" s="24"/>
      <c r="AI215" s="24"/>
    </row>
    <row r="216" spans="2:35" ht="12.75">
      <c r="B216" s="31">
        <f>IF($B215="№",1,MAX($B$7:$B215)+1)</f>
        <v>210</v>
      </c>
      <c r="C216" s="147">
        <f t="shared" si="46"/>
        <v>0</v>
      </c>
      <c r="D216" s="9"/>
      <c r="E216" s="9"/>
      <c r="F216" s="10"/>
      <c r="G216" s="10"/>
      <c r="H216" s="11"/>
      <c r="I216" s="12"/>
      <c r="J216" s="12"/>
      <c r="K216" s="10"/>
      <c r="L216" s="33">
        <f t="shared" si="39"/>
        <v>0</v>
      </c>
      <c r="M216" s="34">
        <f t="shared" si="47"/>
        <v>0</v>
      </c>
      <c r="N216" s="17">
        <f t="shared" si="40"/>
        <v>0</v>
      </c>
      <c r="O216" s="35">
        <f t="shared" si="41"/>
        <v>0</v>
      </c>
      <c r="P216" s="32">
        <f t="shared" si="42"/>
        <v>0</v>
      </c>
      <c r="Q216" s="10"/>
      <c r="R216" s="13"/>
      <c r="S216" s="14"/>
      <c r="T216" s="10"/>
      <c r="U216" s="144" t="str">
        <f t="shared" si="48"/>
        <v/>
      </c>
      <c r="V216" s="15">
        <f t="shared" si="49"/>
        <v>0</v>
      </c>
      <c r="W216" s="16">
        <f t="shared" si="50"/>
        <v>0</v>
      </c>
      <c r="X216" s="16">
        <f t="shared" si="43"/>
        <v>0</v>
      </c>
      <c r="Y216" s="17">
        <f t="shared" si="44"/>
        <v>0</v>
      </c>
      <c r="Z216" s="17">
        <f t="shared" si="45"/>
        <v>1050.4399999999957</v>
      </c>
      <c r="AA216" s="205" t="str">
        <f>IF(COUNTIF(K$6:K216,K216)=1,MAX(AA$6:AA215)+1,"")</f>
        <v/>
      </c>
      <c r="AB216" s="144">
        <f t="shared" si="51"/>
        <v>0</v>
      </c>
      <c r="AC216" s="24"/>
      <c r="AD216" s="24"/>
      <c r="AE216" s="24"/>
      <c r="AF216" s="24"/>
      <c r="AG216" s="24"/>
      <c r="AH216" s="24"/>
      <c r="AI216" s="24"/>
    </row>
    <row r="217" spans="2:35" ht="12.75">
      <c r="B217" s="31">
        <f>IF($B216="№",1,MAX($B$7:$B216)+1)</f>
        <v>211</v>
      </c>
      <c r="C217" s="147">
        <f t="shared" si="46"/>
        <v>0</v>
      </c>
      <c r="D217" s="9"/>
      <c r="E217" s="9"/>
      <c r="F217" s="10"/>
      <c r="G217" s="10"/>
      <c r="H217" s="11"/>
      <c r="I217" s="12"/>
      <c r="J217" s="12"/>
      <c r="K217" s="10"/>
      <c r="L217" s="33">
        <f t="shared" si="39"/>
        <v>0</v>
      </c>
      <c r="M217" s="34">
        <f t="shared" si="47"/>
        <v>0</v>
      </c>
      <c r="N217" s="17">
        <f t="shared" si="40"/>
        <v>0</v>
      </c>
      <c r="O217" s="35">
        <f t="shared" si="41"/>
        <v>0</v>
      </c>
      <c r="P217" s="32">
        <f t="shared" si="42"/>
        <v>0</v>
      </c>
      <c r="Q217" s="10"/>
      <c r="R217" s="13"/>
      <c r="S217" s="14"/>
      <c r="T217" s="10"/>
      <c r="U217" s="144" t="str">
        <f t="shared" si="48"/>
        <v/>
      </c>
      <c r="V217" s="15">
        <f t="shared" si="49"/>
        <v>0</v>
      </c>
      <c r="W217" s="16">
        <f t="shared" si="50"/>
        <v>0</v>
      </c>
      <c r="X217" s="16">
        <f t="shared" si="43"/>
        <v>0</v>
      </c>
      <c r="Y217" s="17">
        <f t="shared" si="44"/>
        <v>0</v>
      </c>
      <c r="Z217" s="17">
        <f t="shared" si="45"/>
        <v>1050.4399999999957</v>
      </c>
      <c r="AA217" s="205" t="str">
        <f>IF(COUNTIF(K$6:K217,K217)=1,MAX(AA$6:AA216)+1,"")</f>
        <v/>
      </c>
      <c r="AB217" s="144">
        <f t="shared" si="51"/>
        <v>0</v>
      </c>
      <c r="AC217" s="24"/>
      <c r="AD217" s="24"/>
      <c r="AE217" s="24"/>
      <c r="AF217" s="24"/>
      <c r="AG217" s="24"/>
      <c r="AH217" s="24"/>
      <c r="AI217" s="24"/>
    </row>
    <row r="218" spans="2:35" ht="12.75">
      <c r="B218" s="31">
        <f>IF($B217="№",1,MAX($B$7:$B217)+1)</f>
        <v>212</v>
      </c>
      <c r="C218" s="147">
        <f t="shared" si="46"/>
        <v>0</v>
      </c>
      <c r="D218" s="9"/>
      <c r="E218" s="9"/>
      <c r="F218" s="10"/>
      <c r="G218" s="10"/>
      <c r="H218" s="11"/>
      <c r="I218" s="12"/>
      <c r="J218" s="12"/>
      <c r="K218" s="10"/>
      <c r="L218" s="33">
        <f t="shared" si="39"/>
        <v>0</v>
      </c>
      <c r="M218" s="34">
        <f t="shared" si="47"/>
        <v>0</v>
      </c>
      <c r="N218" s="17">
        <f t="shared" si="40"/>
        <v>0</v>
      </c>
      <c r="O218" s="35">
        <f t="shared" si="41"/>
        <v>0</v>
      </c>
      <c r="P218" s="32">
        <f t="shared" si="42"/>
        <v>0</v>
      </c>
      <c r="Q218" s="10"/>
      <c r="R218" s="13"/>
      <c r="S218" s="14"/>
      <c r="T218" s="10"/>
      <c r="U218" s="144" t="str">
        <f t="shared" si="48"/>
        <v/>
      </c>
      <c r="V218" s="15">
        <f t="shared" si="49"/>
        <v>0</v>
      </c>
      <c r="W218" s="16">
        <f t="shared" si="50"/>
        <v>0</v>
      </c>
      <c r="X218" s="16">
        <f t="shared" si="43"/>
        <v>0</v>
      </c>
      <c r="Y218" s="17">
        <f t="shared" si="44"/>
        <v>0</v>
      </c>
      <c r="Z218" s="17">
        <f t="shared" si="45"/>
        <v>1050.4399999999957</v>
      </c>
      <c r="AA218" s="205" t="str">
        <f>IF(COUNTIF(K$6:K218,K218)=1,MAX(AA$6:AA217)+1,"")</f>
        <v/>
      </c>
      <c r="AB218" s="144">
        <f t="shared" si="51"/>
        <v>0</v>
      </c>
      <c r="AC218" s="24"/>
      <c r="AD218" s="24"/>
      <c r="AE218" s="24"/>
      <c r="AF218" s="24"/>
      <c r="AG218" s="24"/>
      <c r="AH218" s="24"/>
      <c r="AI218" s="24"/>
    </row>
    <row r="219" spans="2:35" ht="12.75">
      <c r="B219" s="31">
        <f>IF($B218="№",1,MAX($B$7:$B218)+1)</f>
        <v>213</v>
      </c>
      <c r="C219" s="147">
        <f t="shared" si="46"/>
        <v>0</v>
      </c>
      <c r="D219" s="9"/>
      <c r="E219" s="9"/>
      <c r="F219" s="10"/>
      <c r="G219" s="10"/>
      <c r="H219" s="11"/>
      <c r="I219" s="12"/>
      <c r="J219" s="12"/>
      <c r="K219" s="10"/>
      <c r="L219" s="33">
        <f t="shared" si="39"/>
        <v>0</v>
      </c>
      <c r="M219" s="34">
        <f t="shared" si="47"/>
        <v>0</v>
      </c>
      <c r="N219" s="17">
        <f t="shared" si="40"/>
        <v>0</v>
      </c>
      <c r="O219" s="35">
        <f t="shared" si="41"/>
        <v>0</v>
      </c>
      <c r="P219" s="32">
        <f t="shared" si="42"/>
        <v>0</v>
      </c>
      <c r="Q219" s="10"/>
      <c r="R219" s="13"/>
      <c r="S219" s="14"/>
      <c r="T219" s="10"/>
      <c r="U219" s="144" t="str">
        <f t="shared" si="48"/>
        <v/>
      </c>
      <c r="V219" s="15">
        <f t="shared" si="49"/>
        <v>0</v>
      </c>
      <c r="W219" s="16">
        <f t="shared" si="50"/>
        <v>0</v>
      </c>
      <c r="X219" s="16">
        <f t="shared" si="43"/>
        <v>0</v>
      </c>
      <c r="Y219" s="17">
        <f t="shared" si="44"/>
        <v>0</v>
      </c>
      <c r="Z219" s="17">
        <f t="shared" si="45"/>
        <v>1050.4399999999957</v>
      </c>
      <c r="AA219" s="205" t="str">
        <f>IF(COUNTIF(K$6:K219,K219)=1,MAX(AA$6:AA218)+1,"")</f>
        <v/>
      </c>
      <c r="AB219" s="144">
        <f t="shared" si="51"/>
        <v>0</v>
      </c>
      <c r="AC219" s="24"/>
      <c r="AD219" s="24"/>
      <c r="AE219" s="24"/>
      <c r="AF219" s="24"/>
      <c r="AG219" s="24"/>
      <c r="AH219" s="24"/>
      <c r="AI219" s="24"/>
    </row>
    <row r="220" spans="2:35" ht="12.75">
      <c r="B220" s="31">
        <f>IF($B219="№",1,MAX($B$7:$B219)+1)</f>
        <v>214</v>
      </c>
      <c r="C220" s="147">
        <f t="shared" si="46"/>
        <v>0</v>
      </c>
      <c r="D220" s="9"/>
      <c r="E220" s="9"/>
      <c r="F220" s="10"/>
      <c r="G220" s="10"/>
      <c r="H220" s="11"/>
      <c r="I220" s="12"/>
      <c r="J220" s="12"/>
      <c r="K220" s="10"/>
      <c r="L220" s="33">
        <f t="shared" si="39"/>
        <v>0</v>
      </c>
      <c r="M220" s="34">
        <f t="shared" si="47"/>
        <v>0</v>
      </c>
      <c r="N220" s="17">
        <f t="shared" si="40"/>
        <v>0</v>
      </c>
      <c r="O220" s="35">
        <f t="shared" si="41"/>
        <v>0</v>
      </c>
      <c r="P220" s="32">
        <f t="shared" si="42"/>
        <v>0</v>
      </c>
      <c r="Q220" s="10"/>
      <c r="R220" s="13"/>
      <c r="S220" s="14"/>
      <c r="T220" s="10"/>
      <c r="U220" s="144" t="str">
        <f t="shared" si="48"/>
        <v/>
      </c>
      <c r="V220" s="15">
        <f t="shared" si="49"/>
        <v>0</v>
      </c>
      <c r="W220" s="16">
        <f t="shared" si="50"/>
        <v>0</v>
      </c>
      <c r="X220" s="16">
        <f t="shared" si="43"/>
        <v>0</v>
      </c>
      <c r="Y220" s="17">
        <f t="shared" si="44"/>
        <v>0</v>
      </c>
      <c r="Z220" s="17">
        <f t="shared" si="45"/>
        <v>1050.4399999999957</v>
      </c>
      <c r="AA220" s="205" t="str">
        <f>IF(COUNTIF(K$6:K220,K220)=1,MAX(AA$6:AA219)+1,"")</f>
        <v/>
      </c>
      <c r="AB220" s="144">
        <f t="shared" si="51"/>
        <v>0</v>
      </c>
      <c r="AC220" s="24"/>
      <c r="AD220" s="24"/>
      <c r="AE220" s="24"/>
      <c r="AF220" s="24"/>
      <c r="AG220" s="24"/>
      <c r="AH220" s="24"/>
      <c r="AI220" s="24"/>
    </row>
    <row r="221" spans="2:35" ht="12.75">
      <c r="B221" s="31">
        <f>IF($B220="№",1,MAX($B$7:$B220)+1)</f>
        <v>215</v>
      </c>
      <c r="C221" s="147">
        <f t="shared" si="46"/>
        <v>0</v>
      </c>
      <c r="D221" s="9"/>
      <c r="E221" s="9"/>
      <c r="F221" s="10"/>
      <c r="G221" s="10"/>
      <c r="H221" s="11"/>
      <c r="I221" s="12"/>
      <c r="J221" s="12"/>
      <c r="K221" s="10"/>
      <c r="L221" s="33">
        <f t="shared" si="39"/>
        <v>0</v>
      </c>
      <c r="M221" s="34">
        <f t="shared" si="47"/>
        <v>0</v>
      </c>
      <c r="N221" s="17">
        <f t="shared" si="40"/>
        <v>0</v>
      </c>
      <c r="O221" s="35">
        <f t="shared" si="41"/>
        <v>0</v>
      </c>
      <c r="P221" s="32">
        <f t="shared" si="42"/>
        <v>0</v>
      </c>
      <c r="Q221" s="10"/>
      <c r="R221" s="13"/>
      <c r="S221" s="14"/>
      <c r="T221" s="10"/>
      <c r="U221" s="144" t="str">
        <f t="shared" si="48"/>
        <v/>
      </c>
      <c r="V221" s="15">
        <f t="shared" si="49"/>
        <v>0</v>
      </c>
      <c r="W221" s="16">
        <f t="shared" si="50"/>
        <v>0</v>
      </c>
      <c r="X221" s="16">
        <f t="shared" si="43"/>
        <v>0</v>
      </c>
      <c r="Y221" s="17">
        <f t="shared" si="44"/>
        <v>0</v>
      </c>
      <c r="Z221" s="17">
        <f t="shared" si="45"/>
        <v>1050.4399999999957</v>
      </c>
      <c r="AA221" s="205" t="str">
        <f>IF(COUNTIF(K$6:K221,K221)=1,MAX(AA$6:AA220)+1,"")</f>
        <v/>
      </c>
      <c r="AB221" s="144">
        <f t="shared" si="51"/>
        <v>0</v>
      </c>
      <c r="AC221" s="24"/>
      <c r="AD221" s="24"/>
      <c r="AE221" s="24"/>
      <c r="AF221" s="24"/>
      <c r="AG221" s="24"/>
      <c r="AH221" s="24"/>
      <c r="AI221" s="24"/>
    </row>
    <row r="222" spans="2:35" ht="12.75">
      <c r="B222" s="31">
        <f>IF($B221="№",1,MAX($B$7:$B221)+1)</f>
        <v>216</v>
      </c>
      <c r="C222" s="147">
        <f t="shared" si="46"/>
        <v>0</v>
      </c>
      <c r="D222" s="9"/>
      <c r="E222" s="9"/>
      <c r="F222" s="10"/>
      <c r="G222" s="10"/>
      <c r="H222" s="11"/>
      <c r="I222" s="12"/>
      <c r="J222" s="12"/>
      <c r="K222" s="10"/>
      <c r="L222" s="33">
        <f t="shared" si="39"/>
        <v>0</v>
      </c>
      <c r="M222" s="34">
        <f t="shared" si="47"/>
        <v>0</v>
      </c>
      <c r="N222" s="17">
        <f t="shared" si="40"/>
        <v>0</v>
      </c>
      <c r="O222" s="35">
        <f t="shared" si="41"/>
        <v>0</v>
      </c>
      <c r="P222" s="32">
        <f t="shared" si="42"/>
        <v>0</v>
      </c>
      <c r="Q222" s="10"/>
      <c r="R222" s="13"/>
      <c r="S222" s="14"/>
      <c r="T222" s="10"/>
      <c r="U222" s="144" t="str">
        <f t="shared" si="48"/>
        <v/>
      </c>
      <c r="V222" s="15">
        <f t="shared" si="49"/>
        <v>0</v>
      </c>
      <c r="W222" s="16">
        <f t="shared" si="50"/>
        <v>0</v>
      </c>
      <c r="X222" s="16">
        <f t="shared" si="43"/>
        <v>0</v>
      </c>
      <c r="Y222" s="17">
        <f t="shared" si="44"/>
        <v>0</v>
      </c>
      <c r="Z222" s="17">
        <f t="shared" si="45"/>
        <v>1050.4399999999957</v>
      </c>
      <c r="AA222" s="205" t="str">
        <f>IF(COUNTIF(K$6:K222,K222)=1,MAX(AA$6:AA221)+1,"")</f>
        <v/>
      </c>
      <c r="AB222" s="144">
        <f t="shared" si="51"/>
        <v>0</v>
      </c>
      <c r="AC222" s="24"/>
      <c r="AD222" s="24"/>
      <c r="AE222" s="24"/>
      <c r="AF222" s="24"/>
      <c r="AG222" s="24"/>
      <c r="AH222" s="24"/>
      <c r="AI222" s="24"/>
    </row>
    <row r="223" spans="2:35" ht="12.75">
      <c r="B223" s="31">
        <f>IF($B222="№",1,MAX($B$7:$B222)+1)</f>
        <v>217</v>
      </c>
      <c r="C223" s="147">
        <f t="shared" si="46"/>
        <v>0</v>
      </c>
      <c r="D223" s="9"/>
      <c r="E223" s="9"/>
      <c r="F223" s="10"/>
      <c r="G223" s="10"/>
      <c r="H223" s="11"/>
      <c r="I223" s="12"/>
      <c r="J223" s="12"/>
      <c r="K223" s="10"/>
      <c r="L223" s="33">
        <f t="shared" si="39"/>
        <v>0</v>
      </c>
      <c r="M223" s="34">
        <f t="shared" si="47"/>
        <v>0</v>
      </c>
      <c r="N223" s="17">
        <f t="shared" si="40"/>
        <v>0</v>
      </c>
      <c r="O223" s="35">
        <f t="shared" si="41"/>
        <v>0</v>
      </c>
      <c r="P223" s="32">
        <f t="shared" si="42"/>
        <v>0</v>
      </c>
      <c r="Q223" s="10"/>
      <c r="R223" s="13"/>
      <c r="S223" s="14"/>
      <c r="T223" s="10"/>
      <c r="U223" s="144" t="str">
        <f t="shared" si="48"/>
        <v/>
      </c>
      <c r="V223" s="15">
        <f t="shared" si="49"/>
        <v>0</v>
      </c>
      <c r="W223" s="16">
        <f t="shared" si="50"/>
        <v>0</v>
      </c>
      <c r="X223" s="16">
        <f t="shared" si="43"/>
        <v>0</v>
      </c>
      <c r="Y223" s="17">
        <f t="shared" si="44"/>
        <v>0</v>
      </c>
      <c r="Z223" s="17">
        <f t="shared" si="45"/>
        <v>1050.4399999999957</v>
      </c>
      <c r="AA223" s="205" t="str">
        <f>IF(COUNTIF(K$6:K223,K223)=1,MAX(AA$6:AA222)+1,"")</f>
        <v/>
      </c>
      <c r="AB223" s="144">
        <f t="shared" si="51"/>
        <v>0</v>
      </c>
      <c r="AC223" s="24"/>
      <c r="AD223" s="24"/>
      <c r="AE223" s="24"/>
      <c r="AF223" s="24"/>
      <c r="AG223" s="24"/>
      <c r="AH223" s="24"/>
      <c r="AI223" s="24"/>
    </row>
    <row r="224" spans="2:35" ht="12.75">
      <c r="B224" s="31">
        <f>IF($B223="№",1,MAX($B$7:$B223)+1)</f>
        <v>218</v>
      </c>
      <c r="C224" s="147">
        <f t="shared" si="46"/>
        <v>0</v>
      </c>
      <c r="D224" s="9"/>
      <c r="E224" s="9"/>
      <c r="F224" s="10"/>
      <c r="G224" s="10"/>
      <c r="H224" s="11"/>
      <c r="I224" s="12"/>
      <c r="J224" s="12"/>
      <c r="K224" s="10"/>
      <c r="L224" s="33">
        <f t="shared" si="39"/>
        <v>0</v>
      </c>
      <c r="M224" s="34">
        <f t="shared" si="47"/>
        <v>0</v>
      </c>
      <c r="N224" s="17">
        <f t="shared" si="40"/>
        <v>0</v>
      </c>
      <c r="O224" s="35">
        <f t="shared" si="41"/>
        <v>0</v>
      </c>
      <c r="P224" s="32">
        <f t="shared" si="42"/>
        <v>0</v>
      </c>
      <c r="Q224" s="10"/>
      <c r="R224" s="13"/>
      <c r="S224" s="14"/>
      <c r="T224" s="10"/>
      <c r="U224" s="144" t="str">
        <f t="shared" si="48"/>
        <v/>
      </c>
      <c r="V224" s="15">
        <f t="shared" si="49"/>
        <v>0</v>
      </c>
      <c r="W224" s="16">
        <f t="shared" si="50"/>
        <v>0</v>
      </c>
      <c r="X224" s="16">
        <f t="shared" si="43"/>
        <v>0</v>
      </c>
      <c r="Y224" s="17">
        <f t="shared" si="44"/>
        <v>0</v>
      </c>
      <c r="Z224" s="17">
        <f t="shared" si="45"/>
        <v>1050.4399999999957</v>
      </c>
      <c r="AA224" s="205" t="str">
        <f>IF(COUNTIF(K$6:K224,K224)=1,MAX(AA$6:AA223)+1,"")</f>
        <v/>
      </c>
      <c r="AB224" s="144">
        <f t="shared" si="51"/>
        <v>0</v>
      </c>
      <c r="AC224" s="24"/>
      <c r="AD224" s="24"/>
      <c r="AE224" s="24"/>
      <c r="AF224" s="24"/>
      <c r="AG224" s="24"/>
      <c r="AH224" s="24"/>
      <c r="AI224" s="24"/>
    </row>
    <row r="225" spans="2:35" ht="12.75">
      <c r="B225" s="31">
        <f>IF($B224="№",1,MAX($B$7:$B224)+1)</f>
        <v>219</v>
      </c>
      <c r="C225" s="147">
        <f t="shared" si="46"/>
        <v>0</v>
      </c>
      <c r="D225" s="9"/>
      <c r="E225" s="9"/>
      <c r="F225" s="10"/>
      <c r="G225" s="10"/>
      <c r="H225" s="11"/>
      <c r="I225" s="12"/>
      <c r="J225" s="12"/>
      <c r="K225" s="10"/>
      <c r="L225" s="33">
        <f t="shared" si="39"/>
        <v>0</v>
      </c>
      <c r="M225" s="34">
        <f t="shared" si="47"/>
        <v>0</v>
      </c>
      <c r="N225" s="17">
        <f t="shared" si="40"/>
        <v>0</v>
      </c>
      <c r="O225" s="35">
        <f t="shared" si="41"/>
        <v>0</v>
      </c>
      <c r="P225" s="32">
        <f t="shared" si="42"/>
        <v>0</v>
      </c>
      <c r="Q225" s="10"/>
      <c r="R225" s="13"/>
      <c r="S225" s="14"/>
      <c r="T225" s="10"/>
      <c r="U225" s="144" t="str">
        <f t="shared" si="48"/>
        <v/>
      </c>
      <c r="V225" s="15">
        <f t="shared" si="49"/>
        <v>0</v>
      </c>
      <c r="W225" s="16">
        <f t="shared" si="50"/>
        <v>0</v>
      </c>
      <c r="X225" s="16">
        <f t="shared" si="43"/>
        <v>0</v>
      </c>
      <c r="Y225" s="17">
        <f t="shared" si="44"/>
        <v>0</v>
      </c>
      <c r="Z225" s="17">
        <f t="shared" si="45"/>
        <v>1050.4399999999957</v>
      </c>
      <c r="AA225" s="205" t="str">
        <f>IF(COUNTIF(K$6:K225,K225)=1,MAX(AA$6:AA224)+1,"")</f>
        <v/>
      </c>
      <c r="AB225" s="144">
        <f t="shared" si="51"/>
        <v>0</v>
      </c>
      <c r="AC225" s="24"/>
      <c r="AD225" s="24"/>
      <c r="AE225" s="24"/>
      <c r="AF225" s="24"/>
      <c r="AG225" s="24"/>
      <c r="AH225" s="24"/>
      <c r="AI225" s="24"/>
    </row>
    <row r="226" spans="2:35" ht="12.75">
      <c r="B226" s="31">
        <f>IF($B225="№",1,MAX($B$7:$B225)+1)</f>
        <v>220</v>
      </c>
      <c r="C226" s="147">
        <f t="shared" si="46"/>
        <v>0</v>
      </c>
      <c r="D226" s="9"/>
      <c r="E226" s="9"/>
      <c r="F226" s="10"/>
      <c r="G226" s="10"/>
      <c r="H226" s="11"/>
      <c r="I226" s="12"/>
      <c r="J226" s="12"/>
      <c r="K226" s="10"/>
      <c r="L226" s="33">
        <f t="shared" si="39"/>
        <v>0</v>
      </c>
      <c r="M226" s="34">
        <f t="shared" si="47"/>
        <v>0</v>
      </c>
      <c r="N226" s="17">
        <f t="shared" si="40"/>
        <v>0</v>
      </c>
      <c r="O226" s="35">
        <f t="shared" si="41"/>
        <v>0</v>
      </c>
      <c r="P226" s="32">
        <f t="shared" si="42"/>
        <v>0</v>
      </c>
      <c r="Q226" s="10"/>
      <c r="R226" s="13"/>
      <c r="S226" s="14"/>
      <c r="T226" s="10"/>
      <c r="U226" s="144" t="str">
        <f t="shared" si="48"/>
        <v/>
      </c>
      <c r="V226" s="15">
        <f t="shared" si="49"/>
        <v>0</v>
      </c>
      <c r="W226" s="16">
        <f t="shared" si="50"/>
        <v>0</v>
      </c>
      <c r="X226" s="16">
        <f t="shared" si="43"/>
        <v>0</v>
      </c>
      <c r="Y226" s="17">
        <f t="shared" si="44"/>
        <v>0</v>
      </c>
      <c r="Z226" s="17">
        <f t="shared" si="45"/>
        <v>1050.4399999999957</v>
      </c>
      <c r="AA226" s="205" t="str">
        <f>IF(COUNTIF(K$6:K226,K226)=1,MAX(AA$6:AA225)+1,"")</f>
        <v/>
      </c>
      <c r="AB226" s="144">
        <f t="shared" si="51"/>
        <v>0</v>
      </c>
      <c r="AC226" s="24"/>
      <c r="AD226" s="24"/>
      <c r="AE226" s="24"/>
      <c r="AF226" s="24"/>
      <c r="AG226" s="24"/>
      <c r="AH226" s="24"/>
      <c r="AI226" s="24"/>
    </row>
    <row r="227" spans="2:35" ht="12.75">
      <c r="B227" s="31">
        <f>IF($B226="№",1,MAX($B$7:$B226)+1)</f>
        <v>221</v>
      </c>
      <c r="C227" s="147">
        <f t="shared" si="46"/>
        <v>0</v>
      </c>
      <c r="D227" s="9"/>
      <c r="E227" s="9"/>
      <c r="F227" s="10"/>
      <c r="G227" s="10"/>
      <c r="H227" s="11"/>
      <c r="I227" s="12"/>
      <c r="J227" s="12"/>
      <c r="K227" s="10"/>
      <c r="L227" s="33">
        <f t="shared" si="39"/>
        <v>0</v>
      </c>
      <c r="M227" s="34">
        <f t="shared" si="47"/>
        <v>0</v>
      </c>
      <c r="N227" s="17">
        <f t="shared" si="40"/>
        <v>0</v>
      </c>
      <c r="O227" s="35">
        <f t="shared" si="41"/>
        <v>0</v>
      </c>
      <c r="P227" s="32">
        <f t="shared" si="42"/>
        <v>0</v>
      </c>
      <c r="Q227" s="10"/>
      <c r="R227" s="13"/>
      <c r="S227" s="14"/>
      <c r="T227" s="10"/>
      <c r="U227" s="144" t="str">
        <f t="shared" si="48"/>
        <v/>
      </c>
      <c r="V227" s="15">
        <f t="shared" si="49"/>
        <v>0</v>
      </c>
      <c r="W227" s="16">
        <f t="shared" si="50"/>
        <v>0</v>
      </c>
      <c r="X227" s="16">
        <f t="shared" si="43"/>
        <v>0</v>
      </c>
      <c r="Y227" s="17">
        <f t="shared" si="44"/>
        <v>0</v>
      </c>
      <c r="Z227" s="17">
        <f t="shared" si="45"/>
        <v>1050.4399999999957</v>
      </c>
      <c r="AA227" s="205" t="str">
        <f>IF(COUNTIF(K$6:K227,K227)=1,MAX(AA$6:AA226)+1,"")</f>
        <v/>
      </c>
      <c r="AB227" s="144">
        <f t="shared" si="51"/>
        <v>0</v>
      </c>
      <c r="AC227" s="24"/>
      <c r="AD227" s="24"/>
      <c r="AE227" s="24"/>
      <c r="AF227" s="24"/>
      <c r="AG227" s="24"/>
      <c r="AH227" s="24"/>
      <c r="AI227" s="24"/>
    </row>
    <row r="228" spans="2:35" ht="12.75">
      <c r="B228" s="31">
        <f>IF($B227="№",1,MAX($B$7:$B227)+1)</f>
        <v>222</v>
      </c>
      <c r="C228" s="147">
        <f t="shared" si="46"/>
        <v>0</v>
      </c>
      <c r="D228" s="9"/>
      <c r="E228" s="9"/>
      <c r="F228" s="10"/>
      <c r="G228" s="10"/>
      <c r="H228" s="11"/>
      <c r="I228" s="12"/>
      <c r="J228" s="12"/>
      <c r="K228" s="10"/>
      <c r="L228" s="33">
        <f t="shared" si="39"/>
        <v>0</v>
      </c>
      <c r="M228" s="34">
        <f t="shared" si="47"/>
        <v>0</v>
      </c>
      <c r="N228" s="17">
        <f t="shared" si="40"/>
        <v>0</v>
      </c>
      <c r="O228" s="35">
        <f t="shared" si="41"/>
        <v>0</v>
      </c>
      <c r="P228" s="32">
        <f t="shared" si="42"/>
        <v>0</v>
      </c>
      <c r="Q228" s="10"/>
      <c r="R228" s="13"/>
      <c r="S228" s="14"/>
      <c r="T228" s="10"/>
      <c r="U228" s="144" t="str">
        <f t="shared" si="48"/>
        <v/>
      </c>
      <c r="V228" s="15">
        <f t="shared" si="49"/>
        <v>0</v>
      </c>
      <c r="W228" s="16">
        <f t="shared" si="50"/>
        <v>0</v>
      </c>
      <c r="X228" s="16">
        <f t="shared" si="43"/>
        <v>0</v>
      </c>
      <c r="Y228" s="17">
        <f t="shared" si="44"/>
        <v>0</v>
      </c>
      <c r="Z228" s="17">
        <f t="shared" si="45"/>
        <v>1050.4399999999957</v>
      </c>
      <c r="AA228" s="205" t="str">
        <f>IF(COUNTIF(K$6:K228,K228)=1,MAX(AA$6:AA227)+1,"")</f>
        <v/>
      </c>
      <c r="AB228" s="144">
        <f t="shared" si="51"/>
        <v>0</v>
      </c>
      <c r="AC228" s="24"/>
      <c r="AD228" s="24"/>
      <c r="AE228" s="24"/>
      <c r="AF228" s="24"/>
      <c r="AG228" s="24"/>
      <c r="AH228" s="24"/>
      <c r="AI228" s="24"/>
    </row>
    <row r="229" spans="2:35" ht="12.75">
      <c r="B229" s="31">
        <f>IF($B228="№",1,MAX($B$7:$B228)+1)</f>
        <v>223</v>
      </c>
      <c r="C229" s="147">
        <f t="shared" si="46"/>
        <v>0</v>
      </c>
      <c r="D229" s="9"/>
      <c r="E229" s="9"/>
      <c r="F229" s="10"/>
      <c r="G229" s="10"/>
      <c r="H229" s="11"/>
      <c r="I229" s="12"/>
      <c r="J229" s="12"/>
      <c r="K229" s="10"/>
      <c r="L229" s="33">
        <f t="shared" si="39"/>
        <v>0</v>
      </c>
      <c r="M229" s="34">
        <f t="shared" si="47"/>
        <v>0</v>
      </c>
      <c r="N229" s="17">
        <f t="shared" si="40"/>
        <v>0</v>
      </c>
      <c r="O229" s="35">
        <f t="shared" si="41"/>
        <v>0</v>
      </c>
      <c r="P229" s="32">
        <f t="shared" si="42"/>
        <v>0</v>
      </c>
      <c r="Q229" s="10"/>
      <c r="R229" s="13"/>
      <c r="S229" s="14"/>
      <c r="T229" s="10"/>
      <c r="U229" s="144" t="str">
        <f t="shared" si="48"/>
        <v/>
      </c>
      <c r="V229" s="15">
        <f t="shared" si="49"/>
        <v>0</v>
      </c>
      <c r="W229" s="16">
        <f t="shared" si="50"/>
        <v>0</v>
      </c>
      <c r="X229" s="16">
        <f t="shared" si="43"/>
        <v>0</v>
      </c>
      <c r="Y229" s="17">
        <f t="shared" si="44"/>
        <v>0</v>
      </c>
      <c r="Z229" s="17">
        <f t="shared" si="45"/>
        <v>1050.4399999999957</v>
      </c>
      <c r="AA229" s="205" t="str">
        <f>IF(COUNTIF(K$6:K229,K229)=1,MAX(AA$6:AA228)+1,"")</f>
        <v/>
      </c>
      <c r="AB229" s="144">
        <f t="shared" si="51"/>
        <v>0</v>
      </c>
      <c r="AC229" s="24"/>
      <c r="AD229" s="24"/>
      <c r="AE229" s="24"/>
      <c r="AF229" s="24"/>
      <c r="AG229" s="24"/>
      <c r="AH229" s="24"/>
      <c r="AI229" s="24"/>
    </row>
    <row r="230" spans="2:35" ht="12.75">
      <c r="B230" s="31">
        <f>IF($B229="№",1,MAX($B$7:$B229)+1)</f>
        <v>224</v>
      </c>
      <c r="C230" s="147">
        <f t="shared" si="46"/>
        <v>0</v>
      </c>
      <c r="D230" s="9"/>
      <c r="E230" s="9"/>
      <c r="F230" s="10"/>
      <c r="G230" s="10"/>
      <c r="H230" s="11"/>
      <c r="I230" s="12"/>
      <c r="J230" s="12"/>
      <c r="K230" s="10"/>
      <c r="L230" s="33">
        <f t="shared" si="39"/>
        <v>0</v>
      </c>
      <c r="M230" s="34">
        <f t="shared" si="47"/>
        <v>0</v>
      </c>
      <c r="N230" s="17">
        <f t="shared" si="40"/>
        <v>0</v>
      </c>
      <c r="O230" s="35">
        <f t="shared" si="41"/>
        <v>0</v>
      </c>
      <c r="P230" s="32">
        <f t="shared" si="42"/>
        <v>0</v>
      </c>
      <c r="Q230" s="10"/>
      <c r="R230" s="13"/>
      <c r="S230" s="14"/>
      <c r="T230" s="10"/>
      <c r="U230" s="144" t="str">
        <f t="shared" si="48"/>
        <v/>
      </c>
      <c r="V230" s="15">
        <f t="shared" si="49"/>
        <v>0</v>
      </c>
      <c r="W230" s="16">
        <f t="shared" si="50"/>
        <v>0</v>
      </c>
      <c r="X230" s="16">
        <f t="shared" si="43"/>
        <v>0</v>
      </c>
      <c r="Y230" s="17">
        <f t="shared" si="44"/>
        <v>0</v>
      </c>
      <c r="Z230" s="17">
        <f t="shared" si="45"/>
        <v>1050.4399999999957</v>
      </c>
      <c r="AA230" s="205" t="str">
        <f>IF(COUNTIF(K$6:K230,K230)=1,MAX(AA$6:AA229)+1,"")</f>
        <v/>
      </c>
      <c r="AB230" s="144">
        <f t="shared" si="51"/>
        <v>0</v>
      </c>
      <c r="AC230" s="24"/>
      <c r="AD230" s="24"/>
      <c r="AE230" s="24"/>
      <c r="AF230" s="24"/>
      <c r="AG230" s="24"/>
      <c r="AH230" s="24"/>
      <c r="AI230" s="24"/>
    </row>
    <row r="231" spans="2:35" ht="12.75">
      <c r="B231" s="31">
        <f>IF($B230="№",1,MAX($B$7:$B230)+1)</f>
        <v>225</v>
      </c>
      <c r="C231" s="147">
        <f t="shared" si="46"/>
        <v>0</v>
      </c>
      <c r="D231" s="9"/>
      <c r="E231" s="9"/>
      <c r="F231" s="10"/>
      <c r="G231" s="10"/>
      <c r="H231" s="11"/>
      <c r="I231" s="12"/>
      <c r="J231" s="12"/>
      <c r="K231" s="10"/>
      <c r="L231" s="33">
        <f t="shared" si="39"/>
        <v>0</v>
      </c>
      <c r="M231" s="34">
        <f t="shared" si="47"/>
        <v>0</v>
      </c>
      <c r="N231" s="17">
        <f t="shared" si="40"/>
        <v>0</v>
      </c>
      <c r="O231" s="35">
        <f t="shared" si="41"/>
        <v>0</v>
      </c>
      <c r="P231" s="32">
        <f t="shared" si="42"/>
        <v>0</v>
      </c>
      <c r="Q231" s="10"/>
      <c r="R231" s="13"/>
      <c r="S231" s="14"/>
      <c r="T231" s="10"/>
      <c r="U231" s="144" t="str">
        <f t="shared" si="48"/>
        <v/>
      </c>
      <c r="V231" s="15">
        <f t="shared" si="49"/>
        <v>0</v>
      </c>
      <c r="W231" s="16">
        <f t="shared" si="50"/>
        <v>0</v>
      </c>
      <c r="X231" s="16">
        <f t="shared" si="43"/>
        <v>0</v>
      </c>
      <c r="Y231" s="17">
        <f t="shared" si="44"/>
        <v>0</v>
      </c>
      <c r="Z231" s="17">
        <f t="shared" si="45"/>
        <v>1050.4399999999957</v>
      </c>
      <c r="AA231" s="205" t="str">
        <f>IF(COUNTIF(K$6:K231,K231)=1,MAX(AA$6:AA230)+1,"")</f>
        <v/>
      </c>
      <c r="AB231" s="144">
        <f t="shared" si="51"/>
        <v>0</v>
      </c>
      <c r="AC231" s="24"/>
      <c r="AD231" s="24"/>
      <c r="AE231" s="24"/>
      <c r="AF231" s="24"/>
      <c r="AG231" s="24"/>
      <c r="AH231" s="24"/>
      <c r="AI231" s="24"/>
    </row>
    <row r="232" spans="2:35" ht="12.75">
      <c r="B232" s="31">
        <f>IF($B231="№",1,MAX($B$7:$B231)+1)</f>
        <v>226</v>
      </c>
      <c r="C232" s="147">
        <f t="shared" si="46"/>
        <v>0</v>
      </c>
      <c r="D232" s="9"/>
      <c r="E232" s="9"/>
      <c r="F232" s="10"/>
      <c r="G232" s="10"/>
      <c r="H232" s="11"/>
      <c r="I232" s="12"/>
      <c r="J232" s="12"/>
      <c r="K232" s="10"/>
      <c r="L232" s="33">
        <f t="shared" si="39"/>
        <v>0</v>
      </c>
      <c r="M232" s="34">
        <f t="shared" si="47"/>
        <v>0</v>
      </c>
      <c r="N232" s="17">
        <f t="shared" si="40"/>
        <v>0</v>
      </c>
      <c r="O232" s="35">
        <f t="shared" si="41"/>
        <v>0</v>
      </c>
      <c r="P232" s="32">
        <f t="shared" si="42"/>
        <v>0</v>
      </c>
      <c r="Q232" s="10"/>
      <c r="R232" s="13"/>
      <c r="S232" s="14"/>
      <c r="T232" s="10"/>
      <c r="U232" s="144" t="str">
        <f t="shared" si="48"/>
        <v/>
      </c>
      <c r="V232" s="15">
        <f t="shared" si="49"/>
        <v>0</v>
      </c>
      <c r="W232" s="16">
        <f t="shared" si="50"/>
        <v>0</v>
      </c>
      <c r="X232" s="16">
        <f t="shared" si="43"/>
        <v>0</v>
      </c>
      <c r="Y232" s="17">
        <f t="shared" si="44"/>
        <v>0</v>
      </c>
      <c r="Z232" s="17">
        <f t="shared" si="45"/>
        <v>1050.4399999999957</v>
      </c>
      <c r="AA232" s="205" t="str">
        <f>IF(COUNTIF(K$6:K232,K232)=1,MAX(AA$6:AA231)+1,"")</f>
        <v/>
      </c>
      <c r="AB232" s="144">
        <f t="shared" si="51"/>
        <v>0</v>
      </c>
      <c r="AC232" s="24"/>
      <c r="AD232" s="24"/>
      <c r="AE232" s="24"/>
      <c r="AF232" s="24"/>
      <c r="AG232" s="24"/>
      <c r="AH232" s="24"/>
      <c r="AI232" s="24"/>
    </row>
    <row r="233" spans="2:35" ht="12.75">
      <c r="B233" s="31">
        <f>IF($B232="№",1,MAX($B$7:$B232)+1)</f>
        <v>227</v>
      </c>
      <c r="C233" s="147">
        <f t="shared" si="46"/>
        <v>0</v>
      </c>
      <c r="D233" s="9"/>
      <c r="E233" s="9"/>
      <c r="F233" s="10"/>
      <c r="G233" s="10"/>
      <c r="H233" s="11"/>
      <c r="I233" s="12"/>
      <c r="J233" s="12"/>
      <c r="K233" s="10"/>
      <c r="L233" s="33">
        <f t="shared" si="39"/>
        <v>0</v>
      </c>
      <c r="M233" s="34">
        <f t="shared" si="47"/>
        <v>0</v>
      </c>
      <c r="N233" s="17">
        <f t="shared" si="40"/>
        <v>0</v>
      </c>
      <c r="O233" s="35">
        <f t="shared" si="41"/>
        <v>0</v>
      </c>
      <c r="P233" s="32">
        <f t="shared" si="42"/>
        <v>0</v>
      </c>
      <c r="Q233" s="10"/>
      <c r="R233" s="13"/>
      <c r="S233" s="14"/>
      <c r="T233" s="10"/>
      <c r="U233" s="144" t="str">
        <f t="shared" si="48"/>
        <v/>
      </c>
      <c r="V233" s="15">
        <f t="shared" si="49"/>
        <v>0</v>
      </c>
      <c r="W233" s="16">
        <f t="shared" si="50"/>
        <v>0</v>
      </c>
      <c r="X233" s="16">
        <f t="shared" si="43"/>
        <v>0</v>
      </c>
      <c r="Y233" s="17">
        <f t="shared" si="44"/>
        <v>0</v>
      </c>
      <c r="Z233" s="17">
        <f t="shared" si="45"/>
        <v>1050.4399999999957</v>
      </c>
      <c r="AA233" s="205" t="str">
        <f>IF(COUNTIF(K$6:K233,K233)=1,MAX(AA$6:AA232)+1,"")</f>
        <v/>
      </c>
      <c r="AB233" s="144">
        <f t="shared" si="51"/>
        <v>0</v>
      </c>
      <c r="AC233" s="24"/>
      <c r="AD233" s="24"/>
      <c r="AE233" s="24"/>
      <c r="AF233" s="24"/>
      <c r="AG233" s="24"/>
      <c r="AH233" s="24"/>
      <c r="AI233" s="24"/>
    </row>
    <row r="234" spans="2:35" ht="12.75">
      <c r="B234" s="31">
        <f>IF($B233="№",1,MAX($B$7:$B233)+1)</f>
        <v>228</v>
      </c>
      <c r="C234" s="147">
        <f t="shared" si="46"/>
        <v>0</v>
      </c>
      <c r="D234" s="9"/>
      <c r="E234" s="9"/>
      <c r="F234" s="10"/>
      <c r="G234" s="10"/>
      <c r="H234" s="11"/>
      <c r="I234" s="12"/>
      <c r="J234" s="12"/>
      <c r="K234" s="10"/>
      <c r="L234" s="33">
        <f t="shared" si="39"/>
        <v>0</v>
      </c>
      <c r="M234" s="34">
        <f t="shared" si="47"/>
        <v>0</v>
      </c>
      <c r="N234" s="17">
        <f t="shared" si="40"/>
        <v>0</v>
      </c>
      <c r="O234" s="35">
        <f t="shared" si="41"/>
        <v>0</v>
      </c>
      <c r="P234" s="32">
        <f t="shared" si="42"/>
        <v>0</v>
      </c>
      <c r="Q234" s="10"/>
      <c r="R234" s="13"/>
      <c r="S234" s="14"/>
      <c r="T234" s="10"/>
      <c r="U234" s="144" t="str">
        <f t="shared" si="48"/>
        <v/>
      </c>
      <c r="V234" s="15">
        <f t="shared" si="49"/>
        <v>0</v>
      </c>
      <c r="W234" s="16">
        <f t="shared" si="50"/>
        <v>0</v>
      </c>
      <c r="X234" s="16">
        <f t="shared" si="43"/>
        <v>0</v>
      </c>
      <c r="Y234" s="17">
        <f t="shared" si="44"/>
        <v>0</v>
      </c>
      <c r="Z234" s="17">
        <f t="shared" si="45"/>
        <v>1050.4399999999957</v>
      </c>
      <c r="AA234" s="205" t="str">
        <f>IF(COUNTIF(K$6:K234,K234)=1,MAX(AA$6:AA233)+1,"")</f>
        <v/>
      </c>
      <c r="AB234" s="144">
        <f t="shared" si="51"/>
        <v>0</v>
      </c>
      <c r="AC234" s="24"/>
      <c r="AD234" s="24"/>
      <c r="AE234" s="24"/>
      <c r="AF234" s="24"/>
      <c r="AG234" s="24"/>
      <c r="AH234" s="24"/>
      <c r="AI234" s="24"/>
    </row>
    <row r="235" spans="2:35" ht="12.75">
      <c r="B235" s="31">
        <f>IF($B234="№",1,MAX($B$7:$B234)+1)</f>
        <v>229</v>
      </c>
      <c r="C235" s="147">
        <f t="shared" si="46"/>
        <v>0</v>
      </c>
      <c r="D235" s="9"/>
      <c r="E235" s="9"/>
      <c r="F235" s="10"/>
      <c r="G235" s="10"/>
      <c r="H235" s="11"/>
      <c r="I235" s="12"/>
      <c r="J235" s="12"/>
      <c r="K235" s="10"/>
      <c r="L235" s="33">
        <f t="shared" si="39"/>
        <v>0</v>
      </c>
      <c r="M235" s="34">
        <f t="shared" si="47"/>
        <v>0</v>
      </c>
      <c r="N235" s="17">
        <f t="shared" si="40"/>
        <v>0</v>
      </c>
      <c r="O235" s="35">
        <f t="shared" si="41"/>
        <v>0</v>
      </c>
      <c r="P235" s="32">
        <f t="shared" si="42"/>
        <v>0</v>
      </c>
      <c r="Q235" s="10"/>
      <c r="R235" s="13"/>
      <c r="S235" s="14"/>
      <c r="T235" s="10"/>
      <c r="U235" s="144" t="str">
        <f t="shared" si="48"/>
        <v/>
      </c>
      <c r="V235" s="15">
        <f t="shared" si="49"/>
        <v>0</v>
      </c>
      <c r="W235" s="16">
        <f t="shared" si="50"/>
        <v>0</v>
      </c>
      <c r="X235" s="16">
        <f t="shared" si="43"/>
        <v>0</v>
      </c>
      <c r="Y235" s="17">
        <f t="shared" si="44"/>
        <v>0</v>
      </c>
      <c r="Z235" s="17">
        <f t="shared" si="45"/>
        <v>1050.4399999999957</v>
      </c>
      <c r="AA235" s="205" t="str">
        <f>IF(COUNTIF(K$6:K235,K235)=1,MAX(AA$6:AA234)+1,"")</f>
        <v/>
      </c>
      <c r="AB235" s="144">
        <f t="shared" si="51"/>
        <v>0</v>
      </c>
      <c r="AC235" s="24"/>
      <c r="AD235" s="24"/>
      <c r="AE235" s="24"/>
      <c r="AF235" s="24"/>
      <c r="AG235" s="24"/>
      <c r="AH235" s="24"/>
      <c r="AI235" s="24"/>
    </row>
    <row r="236" spans="2:35" ht="12.75">
      <c r="B236" s="31">
        <f>IF($B235="№",1,MAX($B$7:$B235)+1)</f>
        <v>230</v>
      </c>
      <c r="C236" s="147">
        <f t="shared" si="46"/>
        <v>0</v>
      </c>
      <c r="D236" s="9"/>
      <c r="E236" s="9"/>
      <c r="F236" s="10"/>
      <c r="G236" s="10"/>
      <c r="H236" s="11"/>
      <c r="I236" s="12"/>
      <c r="J236" s="12"/>
      <c r="K236" s="10"/>
      <c r="L236" s="33">
        <f t="shared" si="39"/>
        <v>0</v>
      </c>
      <c r="M236" s="34">
        <f t="shared" si="47"/>
        <v>0</v>
      </c>
      <c r="N236" s="17">
        <f t="shared" si="40"/>
        <v>0</v>
      </c>
      <c r="O236" s="35">
        <f t="shared" si="41"/>
        <v>0</v>
      </c>
      <c r="P236" s="32">
        <f t="shared" si="42"/>
        <v>0</v>
      </c>
      <c r="Q236" s="10"/>
      <c r="R236" s="13"/>
      <c r="S236" s="14"/>
      <c r="T236" s="10"/>
      <c r="U236" s="144" t="str">
        <f t="shared" si="48"/>
        <v/>
      </c>
      <c r="V236" s="15">
        <f t="shared" si="49"/>
        <v>0</v>
      </c>
      <c r="W236" s="16">
        <f t="shared" si="50"/>
        <v>0</v>
      </c>
      <c r="X236" s="16">
        <f t="shared" si="43"/>
        <v>0</v>
      </c>
      <c r="Y236" s="17">
        <f t="shared" si="44"/>
        <v>0</v>
      </c>
      <c r="Z236" s="17">
        <f t="shared" si="45"/>
        <v>1050.4399999999957</v>
      </c>
      <c r="AA236" s="205" t="str">
        <f>IF(COUNTIF(K$6:K236,K236)=1,MAX(AA$6:AA235)+1,"")</f>
        <v/>
      </c>
      <c r="AB236" s="144">
        <f t="shared" si="51"/>
        <v>0</v>
      </c>
      <c r="AC236" s="24"/>
      <c r="AD236" s="24"/>
      <c r="AE236" s="24"/>
      <c r="AF236" s="24"/>
      <c r="AG236" s="24"/>
      <c r="AH236" s="24"/>
      <c r="AI236" s="24"/>
    </row>
    <row r="237" spans="2:35" ht="12.75">
      <c r="B237" s="31">
        <f>IF($B236="№",1,MAX($B$7:$B236)+1)</f>
        <v>231</v>
      </c>
      <c r="C237" s="147">
        <f t="shared" si="46"/>
        <v>0</v>
      </c>
      <c r="D237" s="9"/>
      <c r="E237" s="9"/>
      <c r="F237" s="10"/>
      <c r="G237" s="10"/>
      <c r="H237" s="11"/>
      <c r="I237" s="12"/>
      <c r="J237" s="12"/>
      <c r="K237" s="10"/>
      <c r="L237" s="33">
        <f t="shared" si="39"/>
        <v>0</v>
      </c>
      <c r="M237" s="34">
        <f t="shared" si="47"/>
        <v>0</v>
      </c>
      <c r="N237" s="17">
        <f t="shared" si="40"/>
        <v>0</v>
      </c>
      <c r="O237" s="35">
        <f t="shared" si="41"/>
        <v>0</v>
      </c>
      <c r="P237" s="32">
        <f t="shared" si="42"/>
        <v>0</v>
      </c>
      <c r="Q237" s="10"/>
      <c r="R237" s="13"/>
      <c r="S237" s="14"/>
      <c r="T237" s="10"/>
      <c r="U237" s="144" t="str">
        <f t="shared" si="48"/>
        <v/>
      </c>
      <c r="V237" s="15">
        <f t="shared" si="49"/>
        <v>0</v>
      </c>
      <c r="W237" s="16">
        <f t="shared" si="50"/>
        <v>0</v>
      </c>
      <c r="X237" s="16">
        <f t="shared" si="43"/>
        <v>0</v>
      </c>
      <c r="Y237" s="17">
        <f t="shared" si="44"/>
        <v>0</v>
      </c>
      <c r="Z237" s="17">
        <f t="shared" si="45"/>
        <v>1050.4399999999957</v>
      </c>
      <c r="AA237" s="205" t="str">
        <f>IF(COUNTIF(K$6:K237,K237)=1,MAX(AA$6:AA236)+1,"")</f>
        <v/>
      </c>
      <c r="AB237" s="144">
        <f t="shared" si="51"/>
        <v>0</v>
      </c>
      <c r="AC237" s="24"/>
      <c r="AD237" s="24"/>
      <c r="AE237" s="24"/>
      <c r="AF237" s="24"/>
      <c r="AG237" s="24"/>
      <c r="AH237" s="24"/>
      <c r="AI237" s="24"/>
    </row>
    <row r="238" spans="2:35" ht="12.75">
      <c r="B238" s="31">
        <f>IF($B237="№",1,MAX($B$7:$B237)+1)</f>
        <v>232</v>
      </c>
      <c r="C238" s="147">
        <f t="shared" si="46"/>
        <v>0</v>
      </c>
      <c r="D238" s="9"/>
      <c r="E238" s="9"/>
      <c r="F238" s="10"/>
      <c r="G238" s="10"/>
      <c r="H238" s="11"/>
      <c r="I238" s="12"/>
      <c r="J238" s="12"/>
      <c r="K238" s="10"/>
      <c r="L238" s="33">
        <f t="shared" si="39"/>
        <v>0</v>
      </c>
      <c r="M238" s="34">
        <f t="shared" si="47"/>
        <v>0</v>
      </c>
      <c r="N238" s="17">
        <f t="shared" si="40"/>
        <v>0</v>
      </c>
      <c r="O238" s="35">
        <f t="shared" si="41"/>
        <v>0</v>
      </c>
      <c r="P238" s="32">
        <f t="shared" si="42"/>
        <v>0</v>
      </c>
      <c r="Q238" s="10"/>
      <c r="R238" s="13"/>
      <c r="S238" s="14"/>
      <c r="T238" s="10"/>
      <c r="U238" s="144" t="str">
        <f t="shared" si="48"/>
        <v/>
      </c>
      <c r="V238" s="15">
        <f t="shared" si="49"/>
        <v>0</v>
      </c>
      <c r="W238" s="16">
        <f t="shared" si="50"/>
        <v>0</v>
      </c>
      <c r="X238" s="16">
        <f t="shared" si="43"/>
        <v>0</v>
      </c>
      <c r="Y238" s="17">
        <f t="shared" si="44"/>
        <v>0</v>
      </c>
      <c r="Z238" s="17">
        <f t="shared" si="45"/>
        <v>1050.4399999999957</v>
      </c>
      <c r="AA238" s="205" t="str">
        <f>IF(COUNTIF(K$6:K238,K238)=1,MAX(AA$6:AA237)+1,"")</f>
        <v/>
      </c>
      <c r="AB238" s="144">
        <f t="shared" si="51"/>
        <v>0</v>
      </c>
      <c r="AC238" s="24"/>
      <c r="AD238" s="24"/>
      <c r="AE238" s="24"/>
      <c r="AF238" s="24"/>
      <c r="AG238" s="24"/>
      <c r="AH238" s="24"/>
      <c r="AI238" s="24"/>
    </row>
    <row r="239" spans="2:35" ht="12.75">
      <c r="B239" s="31">
        <f>IF($B238="№",1,MAX($B$7:$B238)+1)</f>
        <v>233</v>
      </c>
      <c r="C239" s="147">
        <f t="shared" si="46"/>
        <v>0</v>
      </c>
      <c r="D239" s="9"/>
      <c r="E239" s="9"/>
      <c r="F239" s="10"/>
      <c r="G239" s="10"/>
      <c r="H239" s="11"/>
      <c r="I239" s="12"/>
      <c r="J239" s="12"/>
      <c r="K239" s="10"/>
      <c r="L239" s="33">
        <f t="shared" si="39"/>
        <v>0</v>
      </c>
      <c r="M239" s="34">
        <f t="shared" si="47"/>
        <v>0</v>
      </c>
      <c r="N239" s="17">
        <f t="shared" si="40"/>
        <v>0</v>
      </c>
      <c r="O239" s="35">
        <f t="shared" si="41"/>
        <v>0</v>
      </c>
      <c r="P239" s="32">
        <f t="shared" si="42"/>
        <v>0</v>
      </c>
      <c r="Q239" s="10"/>
      <c r="R239" s="13"/>
      <c r="S239" s="14"/>
      <c r="T239" s="10"/>
      <c r="U239" s="144" t="str">
        <f t="shared" si="48"/>
        <v/>
      </c>
      <c r="V239" s="15">
        <f t="shared" si="49"/>
        <v>0</v>
      </c>
      <c r="W239" s="16">
        <f t="shared" si="50"/>
        <v>0</v>
      </c>
      <c r="X239" s="16">
        <f t="shared" si="43"/>
        <v>0</v>
      </c>
      <c r="Y239" s="17">
        <f t="shared" si="44"/>
        <v>0</v>
      </c>
      <c r="Z239" s="17">
        <f t="shared" si="45"/>
        <v>1050.4399999999957</v>
      </c>
      <c r="AA239" s="205" t="str">
        <f>IF(COUNTIF(K$6:K239,K239)=1,MAX(AA$6:AA238)+1,"")</f>
        <v/>
      </c>
      <c r="AB239" s="144">
        <f t="shared" si="51"/>
        <v>0</v>
      </c>
      <c r="AC239" s="24"/>
      <c r="AD239" s="24"/>
      <c r="AE239" s="24"/>
      <c r="AF239" s="24"/>
      <c r="AG239" s="24"/>
      <c r="AH239" s="24"/>
      <c r="AI239" s="24"/>
    </row>
    <row r="240" spans="2:35" ht="12.75">
      <c r="B240" s="31">
        <f>IF($B239="№",1,MAX($B$7:$B239)+1)</f>
        <v>234</v>
      </c>
      <c r="C240" s="147">
        <f t="shared" si="46"/>
        <v>0</v>
      </c>
      <c r="D240" s="9"/>
      <c r="E240" s="9"/>
      <c r="F240" s="10"/>
      <c r="G240" s="10"/>
      <c r="H240" s="11"/>
      <c r="I240" s="12"/>
      <c r="J240" s="12"/>
      <c r="K240" s="10"/>
      <c r="L240" s="33">
        <f t="shared" si="39"/>
        <v>0</v>
      </c>
      <c r="M240" s="34">
        <f t="shared" si="47"/>
        <v>0</v>
      </c>
      <c r="N240" s="17">
        <f t="shared" si="40"/>
        <v>0</v>
      </c>
      <c r="O240" s="35">
        <f t="shared" si="41"/>
        <v>0</v>
      </c>
      <c r="P240" s="32">
        <f t="shared" si="42"/>
        <v>0</v>
      </c>
      <c r="Q240" s="10"/>
      <c r="R240" s="13"/>
      <c r="S240" s="14"/>
      <c r="T240" s="10"/>
      <c r="U240" s="144" t="str">
        <f t="shared" si="48"/>
        <v/>
      </c>
      <c r="V240" s="15">
        <f t="shared" si="49"/>
        <v>0</v>
      </c>
      <c r="W240" s="16">
        <f t="shared" si="50"/>
        <v>0</v>
      </c>
      <c r="X240" s="16">
        <f t="shared" si="43"/>
        <v>0</v>
      </c>
      <c r="Y240" s="17">
        <f t="shared" si="44"/>
        <v>0</v>
      </c>
      <c r="Z240" s="17">
        <f t="shared" si="45"/>
        <v>1050.4399999999957</v>
      </c>
      <c r="AA240" s="205" t="str">
        <f>IF(COUNTIF(K$6:K240,K240)=1,MAX(AA$6:AA239)+1,"")</f>
        <v/>
      </c>
      <c r="AB240" s="144">
        <f t="shared" si="51"/>
        <v>0</v>
      </c>
      <c r="AC240" s="24"/>
      <c r="AD240" s="24"/>
      <c r="AE240" s="24"/>
      <c r="AF240" s="24"/>
      <c r="AG240" s="24"/>
      <c r="AH240" s="24"/>
      <c r="AI240" s="24"/>
    </row>
    <row r="241" spans="2:35" ht="12.75">
      <c r="B241" s="31">
        <f>IF($B240="№",1,MAX($B$7:$B240)+1)</f>
        <v>235</v>
      </c>
      <c r="C241" s="147">
        <f t="shared" si="46"/>
        <v>0</v>
      </c>
      <c r="D241" s="9"/>
      <c r="E241" s="9"/>
      <c r="F241" s="10"/>
      <c r="G241" s="10"/>
      <c r="H241" s="11"/>
      <c r="I241" s="12"/>
      <c r="J241" s="12"/>
      <c r="K241" s="10"/>
      <c r="L241" s="33">
        <f t="shared" si="39"/>
        <v>0</v>
      </c>
      <c r="M241" s="34">
        <f t="shared" si="47"/>
        <v>0</v>
      </c>
      <c r="N241" s="17">
        <f t="shared" si="40"/>
        <v>0</v>
      </c>
      <c r="O241" s="35">
        <f t="shared" si="41"/>
        <v>0</v>
      </c>
      <c r="P241" s="32">
        <f t="shared" si="42"/>
        <v>0</v>
      </c>
      <c r="Q241" s="10"/>
      <c r="R241" s="13"/>
      <c r="S241" s="14"/>
      <c r="T241" s="10"/>
      <c r="U241" s="144" t="str">
        <f t="shared" si="48"/>
        <v/>
      </c>
      <c r="V241" s="15">
        <f t="shared" si="49"/>
        <v>0</v>
      </c>
      <c r="W241" s="16">
        <f t="shared" si="50"/>
        <v>0</v>
      </c>
      <c r="X241" s="16">
        <f t="shared" si="43"/>
        <v>0</v>
      </c>
      <c r="Y241" s="17">
        <f t="shared" si="44"/>
        <v>0</v>
      </c>
      <c r="Z241" s="17">
        <f t="shared" si="45"/>
        <v>1050.4399999999957</v>
      </c>
      <c r="AA241" s="205" t="str">
        <f>IF(COUNTIF(K$6:K241,K241)=1,MAX(AA$6:AA240)+1,"")</f>
        <v/>
      </c>
      <c r="AB241" s="144">
        <f t="shared" si="51"/>
        <v>0</v>
      </c>
      <c r="AC241" s="24"/>
      <c r="AD241" s="24"/>
      <c r="AE241" s="24"/>
      <c r="AF241" s="24"/>
      <c r="AG241" s="24"/>
      <c r="AH241" s="24"/>
      <c r="AI241" s="24"/>
    </row>
    <row r="242" spans="2:35" ht="12.75">
      <c r="B242" s="31">
        <f>IF($B241="№",1,MAX($B$7:$B241)+1)</f>
        <v>236</v>
      </c>
      <c r="C242" s="147">
        <f t="shared" si="46"/>
        <v>0</v>
      </c>
      <c r="D242" s="9"/>
      <c r="E242" s="9"/>
      <c r="F242" s="10"/>
      <c r="G242" s="10"/>
      <c r="H242" s="11"/>
      <c r="I242" s="12"/>
      <c r="J242" s="12"/>
      <c r="K242" s="10"/>
      <c r="L242" s="33">
        <f t="shared" si="39"/>
        <v>0</v>
      </c>
      <c r="M242" s="34">
        <f t="shared" si="47"/>
        <v>0</v>
      </c>
      <c r="N242" s="17">
        <f t="shared" si="40"/>
        <v>0</v>
      </c>
      <c r="O242" s="35">
        <f t="shared" si="41"/>
        <v>0</v>
      </c>
      <c r="P242" s="32">
        <f t="shared" si="42"/>
        <v>0</v>
      </c>
      <c r="Q242" s="10"/>
      <c r="R242" s="13"/>
      <c r="S242" s="14"/>
      <c r="T242" s="10"/>
      <c r="U242" s="144" t="str">
        <f t="shared" si="48"/>
        <v/>
      </c>
      <c r="V242" s="15">
        <f t="shared" si="49"/>
        <v>0</v>
      </c>
      <c r="W242" s="16">
        <f t="shared" si="50"/>
        <v>0</v>
      </c>
      <c r="X242" s="16">
        <f t="shared" si="43"/>
        <v>0</v>
      </c>
      <c r="Y242" s="17">
        <f t="shared" si="44"/>
        <v>0</v>
      </c>
      <c r="Z242" s="17">
        <f t="shared" si="45"/>
        <v>1050.4399999999957</v>
      </c>
      <c r="AA242" s="205" t="str">
        <f>IF(COUNTIF(K$6:K242,K242)=1,MAX(AA$6:AA241)+1,"")</f>
        <v/>
      </c>
      <c r="AB242" s="144">
        <f t="shared" si="51"/>
        <v>0</v>
      </c>
      <c r="AC242" s="24"/>
      <c r="AD242" s="24"/>
      <c r="AE242" s="24"/>
      <c r="AF242" s="24"/>
      <c r="AG242" s="24"/>
      <c r="AH242" s="24"/>
      <c r="AI242" s="24"/>
    </row>
    <row r="243" spans="2:35" ht="12.75">
      <c r="B243" s="31">
        <f>IF($B242="№",1,MAX($B$7:$B242)+1)</f>
        <v>237</v>
      </c>
      <c r="C243" s="147">
        <f t="shared" si="46"/>
        <v>0</v>
      </c>
      <c r="D243" s="9"/>
      <c r="E243" s="9"/>
      <c r="F243" s="10"/>
      <c r="G243" s="10"/>
      <c r="H243" s="11"/>
      <c r="I243" s="12"/>
      <c r="J243" s="12"/>
      <c r="K243" s="10"/>
      <c r="L243" s="33">
        <f t="shared" si="39"/>
        <v>0</v>
      </c>
      <c r="M243" s="34">
        <f t="shared" si="47"/>
        <v>0</v>
      </c>
      <c r="N243" s="17">
        <f t="shared" si="40"/>
        <v>0</v>
      </c>
      <c r="O243" s="35">
        <f t="shared" si="41"/>
        <v>0</v>
      </c>
      <c r="P243" s="32">
        <f t="shared" si="42"/>
        <v>0</v>
      </c>
      <c r="Q243" s="10"/>
      <c r="R243" s="13"/>
      <c r="S243" s="14"/>
      <c r="T243" s="10"/>
      <c r="U243" s="144" t="str">
        <f t="shared" si="48"/>
        <v/>
      </c>
      <c r="V243" s="15">
        <f t="shared" si="49"/>
        <v>0</v>
      </c>
      <c r="W243" s="16">
        <f t="shared" si="50"/>
        <v>0</v>
      </c>
      <c r="X243" s="16">
        <f t="shared" si="43"/>
        <v>0</v>
      </c>
      <c r="Y243" s="17">
        <f t="shared" si="44"/>
        <v>0</v>
      </c>
      <c r="Z243" s="17">
        <f t="shared" si="45"/>
        <v>1050.4399999999957</v>
      </c>
      <c r="AA243" s="205" t="str">
        <f>IF(COUNTIF(K$6:K243,K243)=1,MAX(AA$6:AA242)+1,"")</f>
        <v/>
      </c>
      <c r="AB243" s="144">
        <f t="shared" si="51"/>
        <v>0</v>
      </c>
      <c r="AC243" s="24"/>
      <c r="AD243" s="24"/>
      <c r="AE243" s="24"/>
      <c r="AF243" s="24"/>
      <c r="AG243" s="24"/>
      <c r="AH243" s="24"/>
      <c r="AI243" s="24"/>
    </row>
    <row r="244" spans="2:35" ht="12.75">
      <c r="B244" s="31">
        <f>IF($B243="№",1,MAX($B$7:$B243)+1)</f>
        <v>238</v>
      </c>
      <c r="C244" s="147">
        <f t="shared" si="46"/>
        <v>0</v>
      </c>
      <c r="D244" s="9"/>
      <c r="E244" s="9"/>
      <c r="F244" s="10"/>
      <c r="G244" s="10"/>
      <c r="H244" s="11"/>
      <c r="I244" s="12"/>
      <c r="J244" s="12"/>
      <c r="K244" s="10"/>
      <c r="L244" s="33">
        <f t="shared" si="39"/>
        <v>0</v>
      </c>
      <c r="M244" s="34">
        <f t="shared" si="47"/>
        <v>0</v>
      </c>
      <c r="N244" s="17">
        <f t="shared" si="40"/>
        <v>0</v>
      </c>
      <c r="O244" s="35">
        <f t="shared" si="41"/>
        <v>0</v>
      </c>
      <c r="P244" s="32">
        <f t="shared" si="42"/>
        <v>0</v>
      </c>
      <c r="Q244" s="10"/>
      <c r="R244" s="13"/>
      <c r="S244" s="14"/>
      <c r="T244" s="10"/>
      <c r="U244" s="144" t="str">
        <f t="shared" si="48"/>
        <v/>
      </c>
      <c r="V244" s="15">
        <f t="shared" si="49"/>
        <v>0</v>
      </c>
      <c r="W244" s="16">
        <f t="shared" si="50"/>
        <v>0</v>
      </c>
      <c r="X244" s="16">
        <f t="shared" si="43"/>
        <v>0</v>
      </c>
      <c r="Y244" s="17">
        <f t="shared" si="44"/>
        <v>0</v>
      </c>
      <c r="Z244" s="17">
        <f t="shared" si="45"/>
        <v>1050.4399999999957</v>
      </c>
      <c r="AA244" s="205" t="str">
        <f>IF(COUNTIF(K$6:K244,K244)=1,MAX(AA$6:AA243)+1,"")</f>
        <v/>
      </c>
      <c r="AB244" s="144">
        <f t="shared" si="51"/>
        <v>0</v>
      </c>
      <c r="AC244" s="24"/>
      <c r="AD244" s="24"/>
      <c r="AE244" s="24"/>
      <c r="AF244" s="24"/>
      <c r="AG244" s="24"/>
      <c r="AH244" s="24"/>
      <c r="AI244" s="24"/>
    </row>
    <row r="245" spans="2:35" ht="12.75">
      <c r="B245" s="31">
        <f>IF($B244="№",1,MAX($B$7:$B244)+1)</f>
        <v>239</v>
      </c>
      <c r="C245" s="147">
        <f t="shared" si="46"/>
        <v>0</v>
      </c>
      <c r="D245" s="9"/>
      <c r="E245" s="9"/>
      <c r="F245" s="10"/>
      <c r="G245" s="10"/>
      <c r="H245" s="11"/>
      <c r="I245" s="12"/>
      <c r="J245" s="12"/>
      <c r="K245" s="10"/>
      <c r="L245" s="33">
        <f t="shared" si="39"/>
        <v>0</v>
      </c>
      <c r="M245" s="34">
        <f t="shared" si="47"/>
        <v>0</v>
      </c>
      <c r="N245" s="17">
        <f t="shared" si="40"/>
        <v>0</v>
      </c>
      <c r="O245" s="35">
        <f t="shared" si="41"/>
        <v>0</v>
      </c>
      <c r="P245" s="32">
        <f t="shared" si="42"/>
        <v>0</v>
      </c>
      <c r="Q245" s="10"/>
      <c r="R245" s="13"/>
      <c r="S245" s="14"/>
      <c r="T245" s="10"/>
      <c r="U245" s="144" t="str">
        <f t="shared" si="48"/>
        <v/>
      </c>
      <c r="V245" s="15">
        <f t="shared" si="49"/>
        <v>0</v>
      </c>
      <c r="W245" s="16">
        <f t="shared" si="50"/>
        <v>0</v>
      </c>
      <c r="X245" s="16">
        <f t="shared" si="43"/>
        <v>0</v>
      </c>
      <c r="Y245" s="17">
        <f t="shared" si="44"/>
        <v>0</v>
      </c>
      <c r="Z245" s="17">
        <f t="shared" si="45"/>
        <v>1050.4399999999957</v>
      </c>
      <c r="AA245" s="205" t="str">
        <f>IF(COUNTIF(K$6:K245,K245)=1,MAX(AA$6:AA244)+1,"")</f>
        <v/>
      </c>
      <c r="AB245" s="144">
        <f t="shared" si="51"/>
        <v>0</v>
      </c>
      <c r="AC245" s="24"/>
      <c r="AD245" s="24"/>
      <c r="AE245" s="24"/>
      <c r="AF245" s="24"/>
      <c r="AG245" s="24"/>
      <c r="AH245" s="24"/>
      <c r="AI245" s="24"/>
    </row>
    <row r="246" spans="2:35" ht="12.75">
      <c r="B246" s="31">
        <f>IF($B245="№",1,MAX($B$7:$B245)+1)</f>
        <v>240</v>
      </c>
      <c r="C246" s="147">
        <f t="shared" si="46"/>
        <v>0</v>
      </c>
      <c r="D246" s="9"/>
      <c r="E246" s="9"/>
      <c r="F246" s="10"/>
      <c r="G246" s="10"/>
      <c r="H246" s="11"/>
      <c r="I246" s="12"/>
      <c r="J246" s="12"/>
      <c r="K246" s="10"/>
      <c r="L246" s="33">
        <f t="shared" si="39"/>
        <v>0</v>
      </c>
      <c r="M246" s="34">
        <f t="shared" si="47"/>
        <v>0</v>
      </c>
      <c r="N246" s="17">
        <f t="shared" si="40"/>
        <v>0</v>
      </c>
      <c r="O246" s="35">
        <f t="shared" si="41"/>
        <v>0</v>
      </c>
      <c r="P246" s="32">
        <f t="shared" si="42"/>
        <v>0</v>
      </c>
      <c r="Q246" s="10"/>
      <c r="R246" s="13"/>
      <c r="S246" s="14"/>
      <c r="T246" s="10"/>
      <c r="U246" s="144" t="str">
        <f t="shared" si="48"/>
        <v/>
      </c>
      <c r="V246" s="15">
        <f t="shared" si="49"/>
        <v>0</v>
      </c>
      <c r="W246" s="16">
        <f t="shared" si="50"/>
        <v>0</v>
      </c>
      <c r="X246" s="16">
        <f t="shared" si="43"/>
        <v>0</v>
      </c>
      <c r="Y246" s="17">
        <f t="shared" si="44"/>
        <v>0</v>
      </c>
      <c r="Z246" s="17">
        <f t="shared" si="45"/>
        <v>1050.4399999999957</v>
      </c>
      <c r="AA246" s="205" t="str">
        <f>IF(COUNTIF(K$6:K246,K246)=1,MAX(AA$6:AA245)+1,"")</f>
        <v/>
      </c>
      <c r="AB246" s="144">
        <f t="shared" si="51"/>
        <v>0</v>
      </c>
      <c r="AC246" s="24"/>
      <c r="AD246" s="24"/>
      <c r="AE246" s="24"/>
      <c r="AF246" s="24"/>
      <c r="AG246" s="24"/>
      <c r="AH246" s="24"/>
      <c r="AI246" s="24"/>
    </row>
    <row r="247" spans="2:35" ht="12.75">
      <c r="B247" s="31">
        <f>IF($B246="№",1,MAX($B$7:$B246)+1)</f>
        <v>241</v>
      </c>
      <c r="C247" s="147">
        <f t="shared" si="46"/>
        <v>0</v>
      </c>
      <c r="D247" s="9"/>
      <c r="E247" s="9"/>
      <c r="F247" s="10"/>
      <c r="G247" s="10"/>
      <c r="H247" s="11"/>
      <c r="I247" s="12"/>
      <c r="J247" s="12"/>
      <c r="K247" s="10"/>
      <c r="L247" s="33">
        <f t="shared" si="39"/>
        <v>0</v>
      </c>
      <c r="M247" s="34">
        <f t="shared" si="47"/>
        <v>0</v>
      </c>
      <c r="N247" s="17">
        <f t="shared" si="40"/>
        <v>0</v>
      </c>
      <c r="O247" s="35">
        <f t="shared" si="41"/>
        <v>0</v>
      </c>
      <c r="P247" s="32">
        <f t="shared" si="42"/>
        <v>0</v>
      </c>
      <c r="Q247" s="10"/>
      <c r="R247" s="13"/>
      <c r="S247" s="14"/>
      <c r="T247" s="10"/>
      <c r="U247" s="144" t="str">
        <f t="shared" si="48"/>
        <v/>
      </c>
      <c r="V247" s="15">
        <f t="shared" si="49"/>
        <v>0</v>
      </c>
      <c r="W247" s="16">
        <f t="shared" si="50"/>
        <v>0</v>
      </c>
      <c r="X247" s="16">
        <f t="shared" si="43"/>
        <v>0</v>
      </c>
      <c r="Y247" s="17">
        <f t="shared" si="44"/>
        <v>0</v>
      </c>
      <c r="Z247" s="17">
        <f t="shared" si="45"/>
        <v>1050.4399999999957</v>
      </c>
      <c r="AA247" s="205" t="str">
        <f>IF(COUNTIF(K$6:K247,K247)=1,MAX(AA$6:AA246)+1,"")</f>
        <v/>
      </c>
      <c r="AB247" s="144">
        <f t="shared" si="51"/>
        <v>0</v>
      </c>
      <c r="AC247" s="24"/>
      <c r="AD247" s="24"/>
      <c r="AE247" s="24"/>
      <c r="AF247" s="24"/>
      <c r="AG247" s="24"/>
      <c r="AH247" s="24"/>
      <c r="AI247" s="24"/>
    </row>
    <row r="248" spans="2:35" ht="12.75">
      <c r="B248" s="31">
        <f>IF($B247="№",1,MAX($B$7:$B247)+1)</f>
        <v>242</v>
      </c>
      <c r="C248" s="147">
        <f t="shared" si="46"/>
        <v>0</v>
      </c>
      <c r="D248" s="9"/>
      <c r="E248" s="9"/>
      <c r="F248" s="10"/>
      <c r="G248" s="10"/>
      <c r="H248" s="11"/>
      <c r="I248" s="12"/>
      <c r="J248" s="12"/>
      <c r="K248" s="10"/>
      <c r="L248" s="33">
        <f t="shared" si="39"/>
        <v>0</v>
      </c>
      <c r="M248" s="34">
        <f t="shared" si="47"/>
        <v>0</v>
      </c>
      <c r="N248" s="17">
        <f t="shared" si="40"/>
        <v>0</v>
      </c>
      <c r="O248" s="35">
        <f t="shared" si="41"/>
        <v>0</v>
      </c>
      <c r="P248" s="32">
        <f t="shared" si="42"/>
        <v>0</v>
      </c>
      <c r="Q248" s="10"/>
      <c r="R248" s="13"/>
      <c r="S248" s="14"/>
      <c r="T248" s="10"/>
      <c r="U248" s="144" t="str">
        <f t="shared" si="48"/>
        <v/>
      </c>
      <c r="V248" s="15">
        <f t="shared" si="49"/>
        <v>0</v>
      </c>
      <c r="W248" s="16">
        <f t="shared" si="50"/>
        <v>0</v>
      </c>
      <c r="X248" s="16">
        <f t="shared" si="43"/>
        <v>0</v>
      </c>
      <c r="Y248" s="17">
        <f t="shared" si="44"/>
        <v>0</v>
      </c>
      <c r="Z248" s="17">
        <f t="shared" si="45"/>
        <v>1050.4399999999957</v>
      </c>
      <c r="AA248" s="205" t="str">
        <f>IF(COUNTIF(K$6:K248,K248)=1,MAX(AA$6:AA247)+1,"")</f>
        <v/>
      </c>
      <c r="AB248" s="144">
        <f t="shared" si="51"/>
        <v>0</v>
      </c>
      <c r="AC248" s="24"/>
      <c r="AD248" s="24"/>
      <c r="AE248" s="24"/>
      <c r="AF248" s="24"/>
      <c r="AG248" s="24"/>
      <c r="AH248" s="24"/>
      <c r="AI248" s="24"/>
    </row>
    <row r="249" spans="2:35" ht="12.75">
      <c r="B249" s="31">
        <f>IF($B248="№",1,MAX($B$7:$B248)+1)</f>
        <v>243</v>
      </c>
      <c r="C249" s="147">
        <f t="shared" si="46"/>
        <v>0</v>
      </c>
      <c r="D249" s="9"/>
      <c r="E249" s="9"/>
      <c r="F249" s="10"/>
      <c r="G249" s="10"/>
      <c r="H249" s="11"/>
      <c r="I249" s="12"/>
      <c r="J249" s="12"/>
      <c r="K249" s="10"/>
      <c r="L249" s="33">
        <f t="shared" si="39"/>
        <v>0</v>
      </c>
      <c r="M249" s="34">
        <f t="shared" si="47"/>
        <v>0</v>
      </c>
      <c r="N249" s="17">
        <f t="shared" si="40"/>
        <v>0</v>
      </c>
      <c r="O249" s="35">
        <f t="shared" si="41"/>
        <v>0</v>
      </c>
      <c r="P249" s="32">
        <f t="shared" si="42"/>
        <v>0</v>
      </c>
      <c r="Q249" s="10"/>
      <c r="R249" s="13"/>
      <c r="S249" s="14"/>
      <c r="T249" s="10"/>
      <c r="U249" s="144" t="str">
        <f t="shared" si="48"/>
        <v/>
      </c>
      <c r="V249" s="15">
        <f t="shared" si="49"/>
        <v>0</v>
      </c>
      <c r="W249" s="16">
        <f t="shared" si="50"/>
        <v>0</v>
      </c>
      <c r="X249" s="16">
        <f t="shared" si="43"/>
        <v>0</v>
      </c>
      <c r="Y249" s="17">
        <f t="shared" si="44"/>
        <v>0</v>
      </c>
      <c r="Z249" s="17">
        <f t="shared" si="45"/>
        <v>1050.4399999999957</v>
      </c>
      <c r="AA249" s="205" t="str">
        <f>IF(COUNTIF(K$6:K249,K249)=1,MAX(AA$6:AA248)+1,"")</f>
        <v/>
      </c>
      <c r="AB249" s="144">
        <f t="shared" si="51"/>
        <v>0</v>
      </c>
      <c r="AC249" s="24"/>
      <c r="AD249" s="24"/>
      <c r="AE249" s="24"/>
      <c r="AF249" s="24"/>
      <c r="AG249" s="24"/>
      <c r="AH249" s="24"/>
      <c r="AI249" s="24"/>
    </row>
    <row r="250" spans="2:35" ht="12.75">
      <c r="B250" s="31">
        <f>IF($B249="№",1,MAX($B$7:$B249)+1)</f>
        <v>244</v>
      </c>
      <c r="C250" s="147">
        <f t="shared" si="46"/>
        <v>0</v>
      </c>
      <c r="D250" s="9"/>
      <c r="E250" s="9"/>
      <c r="F250" s="10"/>
      <c r="G250" s="10"/>
      <c r="H250" s="11"/>
      <c r="I250" s="12"/>
      <c r="J250" s="12"/>
      <c r="K250" s="10"/>
      <c r="L250" s="33">
        <f t="shared" si="39"/>
        <v>0</v>
      </c>
      <c r="M250" s="34">
        <f t="shared" si="47"/>
        <v>0</v>
      </c>
      <c r="N250" s="17">
        <f t="shared" si="40"/>
        <v>0</v>
      </c>
      <c r="O250" s="35">
        <f t="shared" si="41"/>
        <v>0</v>
      </c>
      <c r="P250" s="32">
        <f t="shared" si="42"/>
        <v>0</v>
      </c>
      <c r="Q250" s="10"/>
      <c r="R250" s="13"/>
      <c r="S250" s="14"/>
      <c r="T250" s="10"/>
      <c r="U250" s="144" t="str">
        <f t="shared" si="48"/>
        <v/>
      </c>
      <c r="V250" s="15">
        <f t="shared" si="49"/>
        <v>0</v>
      </c>
      <c r="W250" s="16">
        <f t="shared" si="50"/>
        <v>0</v>
      </c>
      <c r="X250" s="16">
        <f t="shared" si="43"/>
        <v>0</v>
      </c>
      <c r="Y250" s="17">
        <f t="shared" si="44"/>
        <v>0</v>
      </c>
      <c r="Z250" s="17">
        <f t="shared" si="45"/>
        <v>1050.4399999999957</v>
      </c>
      <c r="AA250" s="205" t="str">
        <f>IF(COUNTIF(K$6:K250,K250)=1,MAX(AA$6:AA249)+1,"")</f>
        <v/>
      </c>
      <c r="AB250" s="144">
        <f t="shared" si="51"/>
        <v>0</v>
      </c>
      <c r="AC250" s="24"/>
      <c r="AD250" s="24"/>
      <c r="AE250" s="24"/>
      <c r="AF250" s="24"/>
      <c r="AG250" s="24"/>
      <c r="AH250" s="24"/>
      <c r="AI250" s="24"/>
    </row>
    <row r="251" spans="2:35" ht="12.75">
      <c r="B251" s="31">
        <f>IF($B250="№",1,MAX($B$7:$B250)+1)</f>
        <v>245</v>
      </c>
      <c r="C251" s="147">
        <f t="shared" si="46"/>
        <v>0</v>
      </c>
      <c r="D251" s="9"/>
      <c r="E251" s="9"/>
      <c r="F251" s="10"/>
      <c r="G251" s="10"/>
      <c r="H251" s="11"/>
      <c r="I251" s="12"/>
      <c r="J251" s="12"/>
      <c r="K251" s="10"/>
      <c r="L251" s="33">
        <f t="shared" si="39"/>
        <v>0</v>
      </c>
      <c r="M251" s="34">
        <f t="shared" si="47"/>
        <v>0</v>
      </c>
      <c r="N251" s="17">
        <f t="shared" si="40"/>
        <v>0</v>
      </c>
      <c r="O251" s="35">
        <f t="shared" si="41"/>
        <v>0</v>
      </c>
      <c r="P251" s="32">
        <f t="shared" si="42"/>
        <v>0</v>
      </c>
      <c r="Q251" s="10"/>
      <c r="R251" s="13"/>
      <c r="S251" s="14"/>
      <c r="T251" s="10"/>
      <c r="U251" s="144" t="str">
        <f t="shared" si="48"/>
        <v/>
      </c>
      <c r="V251" s="15">
        <f t="shared" si="49"/>
        <v>0</v>
      </c>
      <c r="W251" s="16">
        <f t="shared" si="50"/>
        <v>0</v>
      </c>
      <c r="X251" s="16">
        <f t="shared" si="43"/>
        <v>0</v>
      </c>
      <c r="Y251" s="17">
        <f t="shared" si="44"/>
        <v>0</v>
      </c>
      <c r="Z251" s="17">
        <f t="shared" si="45"/>
        <v>1050.4399999999957</v>
      </c>
      <c r="AA251" s="205" t="str">
        <f>IF(COUNTIF(K$6:K251,K251)=1,MAX(AA$6:AA250)+1,"")</f>
        <v/>
      </c>
      <c r="AB251" s="144">
        <f t="shared" si="51"/>
        <v>0</v>
      </c>
      <c r="AC251" s="24"/>
      <c r="AD251" s="24"/>
      <c r="AE251" s="24"/>
      <c r="AF251" s="24"/>
      <c r="AG251" s="24"/>
      <c r="AH251" s="24"/>
      <c r="AI251" s="24"/>
    </row>
    <row r="252" spans="2:35" ht="12.75">
      <c r="B252" s="31">
        <f>IF($B251="№",1,MAX($B$7:$B251)+1)</f>
        <v>246</v>
      </c>
      <c r="C252" s="147">
        <f t="shared" si="46"/>
        <v>0</v>
      </c>
      <c r="D252" s="9"/>
      <c r="E252" s="9"/>
      <c r="F252" s="10"/>
      <c r="G252" s="10"/>
      <c r="H252" s="11"/>
      <c r="I252" s="12"/>
      <c r="J252" s="12"/>
      <c r="K252" s="10"/>
      <c r="L252" s="33">
        <f t="shared" si="39"/>
        <v>0</v>
      </c>
      <c r="M252" s="34">
        <f t="shared" si="47"/>
        <v>0</v>
      </c>
      <c r="N252" s="17">
        <f t="shared" si="40"/>
        <v>0</v>
      </c>
      <c r="O252" s="35">
        <f t="shared" si="41"/>
        <v>0</v>
      </c>
      <c r="P252" s="32">
        <f t="shared" si="42"/>
        <v>0</v>
      </c>
      <c r="Q252" s="10"/>
      <c r="R252" s="13"/>
      <c r="S252" s="14"/>
      <c r="T252" s="10"/>
      <c r="U252" s="144" t="str">
        <f t="shared" si="48"/>
        <v/>
      </c>
      <c r="V252" s="15">
        <f t="shared" si="49"/>
        <v>0</v>
      </c>
      <c r="W252" s="16">
        <f t="shared" si="50"/>
        <v>0</v>
      </c>
      <c r="X252" s="16">
        <f t="shared" si="43"/>
        <v>0</v>
      </c>
      <c r="Y252" s="17">
        <f t="shared" si="44"/>
        <v>0</v>
      </c>
      <c r="Z252" s="17">
        <f t="shared" si="45"/>
        <v>1050.4399999999957</v>
      </c>
      <c r="AA252" s="205" t="str">
        <f>IF(COUNTIF(K$6:K252,K252)=1,MAX(AA$6:AA251)+1,"")</f>
        <v/>
      </c>
      <c r="AB252" s="144">
        <f t="shared" si="51"/>
        <v>0</v>
      </c>
      <c r="AC252" s="24"/>
      <c r="AD252" s="24"/>
      <c r="AE252" s="24"/>
      <c r="AF252" s="24"/>
      <c r="AG252" s="24"/>
      <c r="AH252" s="24"/>
      <c r="AI252" s="24"/>
    </row>
    <row r="253" spans="2:35" ht="12.75">
      <c r="B253" s="31">
        <f>IF($B252="№",1,MAX($B$7:$B252)+1)</f>
        <v>247</v>
      </c>
      <c r="C253" s="147">
        <f t="shared" si="46"/>
        <v>0</v>
      </c>
      <c r="D253" s="9"/>
      <c r="E253" s="9"/>
      <c r="F253" s="10"/>
      <c r="G253" s="10"/>
      <c r="H253" s="11"/>
      <c r="I253" s="12"/>
      <c r="J253" s="12"/>
      <c r="K253" s="10"/>
      <c r="L253" s="33">
        <f t="shared" si="39"/>
        <v>0</v>
      </c>
      <c r="M253" s="34">
        <f t="shared" si="47"/>
        <v>0</v>
      </c>
      <c r="N253" s="17">
        <f t="shared" si="40"/>
        <v>0</v>
      </c>
      <c r="O253" s="35">
        <f t="shared" si="41"/>
        <v>0</v>
      </c>
      <c r="P253" s="32">
        <f t="shared" si="42"/>
        <v>0</v>
      </c>
      <c r="Q253" s="10"/>
      <c r="R253" s="13"/>
      <c r="S253" s="14"/>
      <c r="T253" s="10"/>
      <c r="U253" s="144" t="str">
        <f t="shared" si="48"/>
        <v/>
      </c>
      <c r="V253" s="15">
        <f t="shared" si="49"/>
        <v>0</v>
      </c>
      <c r="W253" s="16">
        <f t="shared" si="50"/>
        <v>0</v>
      </c>
      <c r="X253" s="16">
        <f t="shared" si="43"/>
        <v>0</v>
      </c>
      <c r="Y253" s="17">
        <f t="shared" si="44"/>
        <v>0</v>
      </c>
      <c r="Z253" s="17">
        <f t="shared" si="45"/>
        <v>1050.4399999999957</v>
      </c>
      <c r="AA253" s="205" t="str">
        <f>IF(COUNTIF(K$6:K253,K253)=1,MAX(AA$6:AA252)+1,"")</f>
        <v/>
      </c>
      <c r="AB253" s="144">
        <f t="shared" si="51"/>
        <v>0</v>
      </c>
      <c r="AC253" s="24"/>
      <c r="AD253" s="24"/>
      <c r="AE253" s="24"/>
      <c r="AF253" s="24"/>
      <c r="AG253" s="24"/>
      <c r="AH253" s="24"/>
      <c r="AI253" s="24"/>
    </row>
    <row r="254" spans="2:35" ht="12.75">
      <c r="B254" s="31">
        <f>IF($B253="№",1,MAX($B$7:$B253)+1)</f>
        <v>248</v>
      </c>
      <c r="C254" s="147">
        <f t="shared" si="46"/>
        <v>0</v>
      </c>
      <c r="D254" s="9"/>
      <c r="E254" s="9"/>
      <c r="F254" s="10"/>
      <c r="G254" s="10"/>
      <c r="H254" s="11"/>
      <c r="I254" s="12"/>
      <c r="J254" s="12"/>
      <c r="K254" s="10"/>
      <c r="L254" s="33">
        <f t="shared" si="39"/>
        <v>0</v>
      </c>
      <c r="M254" s="34">
        <f t="shared" si="47"/>
        <v>0</v>
      </c>
      <c r="N254" s="17">
        <f t="shared" si="40"/>
        <v>0</v>
      </c>
      <c r="O254" s="35">
        <f t="shared" si="41"/>
        <v>0</v>
      </c>
      <c r="P254" s="32">
        <f t="shared" si="42"/>
        <v>0</v>
      </c>
      <c r="Q254" s="10"/>
      <c r="R254" s="13"/>
      <c r="S254" s="14"/>
      <c r="T254" s="10"/>
      <c r="U254" s="144" t="str">
        <f t="shared" si="48"/>
        <v/>
      </c>
      <c r="V254" s="15">
        <f t="shared" si="49"/>
        <v>0</v>
      </c>
      <c r="W254" s="16">
        <f t="shared" si="50"/>
        <v>0</v>
      </c>
      <c r="X254" s="16">
        <f t="shared" si="43"/>
        <v>0</v>
      </c>
      <c r="Y254" s="17">
        <f t="shared" si="44"/>
        <v>0</v>
      </c>
      <c r="Z254" s="17">
        <f t="shared" si="45"/>
        <v>1050.4399999999957</v>
      </c>
      <c r="AA254" s="205" t="str">
        <f>IF(COUNTIF(K$6:K254,K254)=1,MAX(AA$6:AA253)+1,"")</f>
        <v/>
      </c>
      <c r="AB254" s="144">
        <f t="shared" si="51"/>
        <v>0</v>
      </c>
      <c r="AC254" s="24"/>
      <c r="AD254" s="24"/>
      <c r="AE254" s="24"/>
      <c r="AF254" s="24"/>
      <c r="AG254" s="24"/>
      <c r="AH254" s="24"/>
      <c r="AI254" s="24"/>
    </row>
    <row r="255" spans="2:35" ht="12.75">
      <c r="B255" s="31">
        <f>IF($B254="№",1,MAX($B$7:$B254)+1)</f>
        <v>249</v>
      </c>
      <c r="C255" s="147">
        <f t="shared" si="46"/>
        <v>0</v>
      </c>
      <c r="D255" s="9"/>
      <c r="E255" s="9"/>
      <c r="F255" s="10"/>
      <c r="G255" s="10"/>
      <c r="H255" s="11"/>
      <c r="I255" s="12"/>
      <c r="J255" s="12"/>
      <c r="K255" s="10"/>
      <c r="L255" s="33">
        <f t="shared" si="39"/>
        <v>0</v>
      </c>
      <c r="M255" s="34">
        <f t="shared" si="47"/>
        <v>0</v>
      </c>
      <c r="N255" s="17">
        <f t="shared" si="40"/>
        <v>0</v>
      </c>
      <c r="O255" s="35">
        <f t="shared" si="41"/>
        <v>0</v>
      </c>
      <c r="P255" s="32">
        <f t="shared" si="42"/>
        <v>0</v>
      </c>
      <c r="Q255" s="10"/>
      <c r="R255" s="13"/>
      <c r="S255" s="14"/>
      <c r="T255" s="10"/>
      <c r="U255" s="144" t="str">
        <f t="shared" si="48"/>
        <v/>
      </c>
      <c r="V255" s="15">
        <f t="shared" si="49"/>
        <v>0</v>
      </c>
      <c r="W255" s="16">
        <f t="shared" si="50"/>
        <v>0</v>
      </c>
      <c r="X255" s="16">
        <f t="shared" si="43"/>
        <v>0</v>
      </c>
      <c r="Y255" s="17">
        <f t="shared" si="44"/>
        <v>0</v>
      </c>
      <c r="Z255" s="17">
        <f t="shared" si="45"/>
        <v>1050.4399999999957</v>
      </c>
      <c r="AA255" s="205" t="str">
        <f>IF(COUNTIF(K$6:K255,K255)=1,MAX(AA$6:AA254)+1,"")</f>
        <v/>
      </c>
      <c r="AB255" s="144">
        <f t="shared" si="51"/>
        <v>0</v>
      </c>
      <c r="AC255" s="24"/>
      <c r="AD255" s="24"/>
      <c r="AE255" s="24"/>
      <c r="AF255" s="24"/>
      <c r="AG255" s="24"/>
      <c r="AH255" s="24"/>
      <c r="AI255" s="24"/>
    </row>
    <row r="256" spans="2:35" ht="12.75">
      <c r="B256" s="31">
        <f>IF($B255="№",1,MAX($B$7:$B255)+1)</f>
        <v>250</v>
      </c>
      <c r="C256" s="147">
        <f t="shared" si="46"/>
        <v>0</v>
      </c>
      <c r="D256" s="9"/>
      <c r="E256" s="9"/>
      <c r="F256" s="10"/>
      <c r="G256" s="10"/>
      <c r="H256" s="11"/>
      <c r="I256" s="12"/>
      <c r="J256" s="12"/>
      <c r="K256" s="10"/>
      <c r="L256" s="33">
        <f t="shared" si="39"/>
        <v>0</v>
      </c>
      <c r="M256" s="34">
        <f t="shared" si="47"/>
        <v>0</v>
      </c>
      <c r="N256" s="17">
        <f t="shared" si="40"/>
        <v>0</v>
      </c>
      <c r="O256" s="35">
        <f t="shared" si="41"/>
        <v>0</v>
      </c>
      <c r="P256" s="32">
        <f t="shared" si="42"/>
        <v>0</v>
      </c>
      <c r="Q256" s="10"/>
      <c r="R256" s="13"/>
      <c r="S256" s="14"/>
      <c r="T256" s="10"/>
      <c r="U256" s="144" t="str">
        <f t="shared" si="48"/>
        <v/>
      </c>
      <c r="V256" s="15">
        <f t="shared" si="49"/>
        <v>0</v>
      </c>
      <c r="W256" s="16">
        <f t="shared" si="50"/>
        <v>0</v>
      </c>
      <c r="X256" s="16">
        <f t="shared" si="43"/>
        <v>0</v>
      </c>
      <c r="Y256" s="17">
        <f t="shared" si="44"/>
        <v>0</v>
      </c>
      <c r="Z256" s="17">
        <f t="shared" si="45"/>
        <v>1050.4399999999957</v>
      </c>
      <c r="AA256" s="205" t="str">
        <f>IF(COUNTIF(K$6:K256,K256)=1,MAX(AA$6:AA255)+1,"")</f>
        <v/>
      </c>
      <c r="AB256" s="144">
        <f t="shared" si="51"/>
        <v>0</v>
      </c>
      <c r="AC256" s="24"/>
      <c r="AD256" s="24"/>
      <c r="AE256" s="24"/>
      <c r="AF256" s="24"/>
      <c r="AG256" s="24"/>
      <c r="AH256" s="24"/>
      <c r="AI256" s="24"/>
    </row>
    <row r="257" spans="2:35" ht="12.75">
      <c r="B257" s="31">
        <f>IF($B256="№",1,MAX($B$7:$B256)+1)</f>
        <v>251</v>
      </c>
      <c r="C257" s="147">
        <f t="shared" si="46"/>
        <v>0</v>
      </c>
      <c r="D257" s="9"/>
      <c r="E257" s="9"/>
      <c r="F257" s="10"/>
      <c r="G257" s="10"/>
      <c r="H257" s="11"/>
      <c r="I257" s="12"/>
      <c r="J257" s="12"/>
      <c r="K257" s="10"/>
      <c r="L257" s="33">
        <f t="shared" si="39"/>
        <v>0</v>
      </c>
      <c r="M257" s="34">
        <f t="shared" si="47"/>
        <v>0</v>
      </c>
      <c r="N257" s="17">
        <f t="shared" si="40"/>
        <v>0</v>
      </c>
      <c r="O257" s="35">
        <f t="shared" si="41"/>
        <v>0</v>
      </c>
      <c r="P257" s="32">
        <f t="shared" si="42"/>
        <v>0</v>
      </c>
      <c r="Q257" s="10"/>
      <c r="R257" s="13"/>
      <c r="S257" s="14"/>
      <c r="T257" s="10"/>
      <c r="U257" s="144" t="str">
        <f t="shared" si="48"/>
        <v/>
      </c>
      <c r="V257" s="15">
        <f t="shared" si="49"/>
        <v>0</v>
      </c>
      <c r="W257" s="16">
        <f t="shared" si="50"/>
        <v>0</v>
      </c>
      <c r="X257" s="16">
        <f t="shared" si="43"/>
        <v>0</v>
      </c>
      <c r="Y257" s="17">
        <f t="shared" si="44"/>
        <v>0</v>
      </c>
      <c r="Z257" s="17">
        <f t="shared" si="45"/>
        <v>1050.4399999999957</v>
      </c>
      <c r="AA257" s="205" t="str">
        <f>IF(COUNTIF(K$6:K257,K257)=1,MAX(AA$6:AA256)+1,"")</f>
        <v/>
      </c>
      <c r="AB257" s="144">
        <f t="shared" si="51"/>
        <v>0</v>
      </c>
      <c r="AC257" s="24"/>
      <c r="AD257" s="24"/>
      <c r="AE257" s="24"/>
      <c r="AF257" s="24"/>
      <c r="AG257" s="24"/>
      <c r="AH257" s="24"/>
      <c r="AI257" s="24"/>
    </row>
    <row r="258" spans="2:35" ht="12.75">
      <c r="B258" s="31">
        <f>IF($B257="№",1,MAX($B$7:$B257)+1)</f>
        <v>252</v>
      </c>
      <c r="C258" s="147">
        <f t="shared" si="46"/>
        <v>0</v>
      </c>
      <c r="D258" s="9"/>
      <c r="E258" s="9"/>
      <c r="F258" s="10"/>
      <c r="G258" s="10"/>
      <c r="H258" s="11"/>
      <c r="I258" s="12"/>
      <c r="J258" s="12"/>
      <c r="K258" s="10"/>
      <c r="L258" s="33">
        <f t="shared" si="39"/>
        <v>0</v>
      </c>
      <c r="M258" s="34">
        <f t="shared" si="47"/>
        <v>0</v>
      </c>
      <c r="N258" s="17">
        <f t="shared" si="40"/>
        <v>0</v>
      </c>
      <c r="O258" s="35">
        <f t="shared" si="41"/>
        <v>0</v>
      </c>
      <c r="P258" s="32">
        <f t="shared" si="42"/>
        <v>0</v>
      </c>
      <c r="Q258" s="10"/>
      <c r="R258" s="13"/>
      <c r="S258" s="14"/>
      <c r="T258" s="10"/>
      <c r="U258" s="144" t="str">
        <f t="shared" si="48"/>
        <v/>
      </c>
      <c r="V258" s="15">
        <f t="shared" si="49"/>
        <v>0</v>
      </c>
      <c r="W258" s="16">
        <f t="shared" si="50"/>
        <v>0</v>
      </c>
      <c r="X258" s="16">
        <f t="shared" si="43"/>
        <v>0</v>
      </c>
      <c r="Y258" s="17">
        <f t="shared" si="44"/>
        <v>0</v>
      </c>
      <c r="Z258" s="17">
        <f t="shared" si="45"/>
        <v>1050.4399999999957</v>
      </c>
      <c r="AA258" s="205" t="str">
        <f>IF(COUNTIF(K$6:K258,K258)=1,MAX(AA$6:AA257)+1,"")</f>
        <v/>
      </c>
      <c r="AB258" s="144">
        <f t="shared" si="51"/>
        <v>0</v>
      </c>
      <c r="AC258" s="24"/>
      <c r="AD258" s="24"/>
      <c r="AE258" s="24"/>
      <c r="AF258" s="24"/>
      <c r="AG258" s="24"/>
      <c r="AH258" s="24"/>
      <c r="AI258" s="24"/>
    </row>
    <row r="259" spans="2:35" ht="12.75">
      <c r="B259" s="31">
        <f>IF($B258="№",1,MAX($B$7:$B258)+1)</f>
        <v>253</v>
      </c>
      <c r="C259" s="147">
        <f t="shared" si="46"/>
        <v>0</v>
      </c>
      <c r="D259" s="9"/>
      <c r="E259" s="9"/>
      <c r="F259" s="10"/>
      <c r="G259" s="10"/>
      <c r="H259" s="11"/>
      <c r="I259" s="12"/>
      <c r="J259" s="12"/>
      <c r="K259" s="10"/>
      <c r="L259" s="33">
        <f t="shared" si="39"/>
        <v>0</v>
      </c>
      <c r="M259" s="34">
        <f t="shared" si="47"/>
        <v>0</v>
      </c>
      <c r="N259" s="17">
        <f t="shared" si="40"/>
        <v>0</v>
      </c>
      <c r="O259" s="35">
        <f t="shared" si="41"/>
        <v>0</v>
      </c>
      <c r="P259" s="32">
        <f t="shared" si="42"/>
        <v>0</v>
      </c>
      <c r="Q259" s="10"/>
      <c r="R259" s="13"/>
      <c r="S259" s="14"/>
      <c r="T259" s="10"/>
      <c r="U259" s="144" t="str">
        <f t="shared" si="48"/>
        <v/>
      </c>
      <c r="V259" s="15">
        <f t="shared" si="49"/>
        <v>0</v>
      </c>
      <c r="W259" s="16">
        <f t="shared" si="50"/>
        <v>0</v>
      </c>
      <c r="X259" s="16">
        <f t="shared" si="43"/>
        <v>0</v>
      </c>
      <c r="Y259" s="17">
        <f t="shared" si="44"/>
        <v>0</v>
      </c>
      <c r="Z259" s="17">
        <f t="shared" si="45"/>
        <v>1050.4399999999957</v>
      </c>
      <c r="AA259" s="205" t="str">
        <f>IF(COUNTIF(K$6:K259,K259)=1,MAX(AA$6:AA258)+1,"")</f>
        <v/>
      </c>
      <c r="AB259" s="144">
        <f t="shared" si="51"/>
        <v>0</v>
      </c>
      <c r="AC259" s="24"/>
      <c r="AD259" s="24"/>
      <c r="AE259" s="24"/>
      <c r="AF259" s="24"/>
      <c r="AG259" s="24"/>
      <c r="AH259" s="24"/>
      <c r="AI259" s="24"/>
    </row>
    <row r="260" spans="2:35" ht="12.75">
      <c r="B260" s="31">
        <f>IF($B259="№",1,MAX($B$7:$B259)+1)</f>
        <v>254</v>
      </c>
      <c r="C260" s="147">
        <f t="shared" si="46"/>
        <v>0</v>
      </c>
      <c r="D260" s="9"/>
      <c r="E260" s="9"/>
      <c r="F260" s="10"/>
      <c r="G260" s="10"/>
      <c r="H260" s="11"/>
      <c r="I260" s="12"/>
      <c r="J260" s="12"/>
      <c r="K260" s="10"/>
      <c r="L260" s="33">
        <f t="shared" si="39"/>
        <v>0</v>
      </c>
      <c r="M260" s="34">
        <f t="shared" si="47"/>
        <v>0</v>
      </c>
      <c r="N260" s="17">
        <f t="shared" si="40"/>
        <v>0</v>
      </c>
      <c r="O260" s="35">
        <f t="shared" si="41"/>
        <v>0</v>
      </c>
      <c r="P260" s="32">
        <f t="shared" si="42"/>
        <v>0</v>
      </c>
      <c r="Q260" s="10"/>
      <c r="R260" s="13"/>
      <c r="S260" s="14"/>
      <c r="T260" s="10"/>
      <c r="U260" s="144" t="str">
        <f t="shared" si="48"/>
        <v/>
      </c>
      <c r="V260" s="15">
        <f t="shared" si="49"/>
        <v>0</v>
      </c>
      <c r="W260" s="16">
        <f t="shared" si="50"/>
        <v>0</v>
      </c>
      <c r="X260" s="16">
        <f t="shared" si="43"/>
        <v>0</v>
      </c>
      <c r="Y260" s="17">
        <f t="shared" si="44"/>
        <v>0</v>
      </c>
      <c r="Z260" s="17">
        <f t="shared" si="45"/>
        <v>1050.4399999999957</v>
      </c>
      <c r="AA260" s="205" t="str">
        <f>IF(COUNTIF(K$6:K260,K260)=1,MAX(AA$6:AA259)+1,"")</f>
        <v/>
      </c>
      <c r="AB260" s="144">
        <f t="shared" si="51"/>
        <v>0</v>
      </c>
      <c r="AC260" s="24"/>
      <c r="AD260" s="24"/>
      <c r="AE260" s="24"/>
      <c r="AF260" s="24"/>
      <c r="AG260" s="24"/>
      <c r="AH260" s="24"/>
      <c r="AI260" s="24"/>
    </row>
    <row r="261" spans="2:35" ht="12.75">
      <c r="B261" s="31">
        <f>IF($B260="№",1,MAX($B$7:$B260)+1)</f>
        <v>255</v>
      </c>
      <c r="C261" s="147">
        <f t="shared" si="46"/>
        <v>0</v>
      </c>
      <c r="D261" s="9"/>
      <c r="E261" s="9"/>
      <c r="F261" s="10"/>
      <c r="G261" s="10"/>
      <c r="H261" s="11"/>
      <c r="I261" s="12"/>
      <c r="J261" s="12"/>
      <c r="K261" s="10"/>
      <c r="L261" s="33">
        <f t="shared" si="39"/>
        <v>0</v>
      </c>
      <c r="M261" s="34">
        <f t="shared" si="47"/>
        <v>0</v>
      </c>
      <c r="N261" s="17">
        <f t="shared" si="40"/>
        <v>0</v>
      </c>
      <c r="O261" s="35">
        <f t="shared" si="41"/>
        <v>0</v>
      </c>
      <c r="P261" s="32">
        <f t="shared" si="42"/>
        <v>0</v>
      </c>
      <c r="Q261" s="10"/>
      <c r="R261" s="13"/>
      <c r="S261" s="14"/>
      <c r="T261" s="10"/>
      <c r="U261" s="144" t="str">
        <f t="shared" si="48"/>
        <v/>
      </c>
      <c r="V261" s="15">
        <f t="shared" si="49"/>
        <v>0</v>
      </c>
      <c r="W261" s="16">
        <f t="shared" si="50"/>
        <v>0</v>
      </c>
      <c r="X261" s="16">
        <f t="shared" si="43"/>
        <v>0</v>
      </c>
      <c r="Y261" s="17">
        <f t="shared" si="44"/>
        <v>0</v>
      </c>
      <c r="Z261" s="17">
        <f t="shared" si="45"/>
        <v>1050.4399999999957</v>
      </c>
      <c r="AA261" s="205" t="str">
        <f>IF(COUNTIF(K$6:K261,K261)=1,MAX(AA$6:AA260)+1,"")</f>
        <v/>
      </c>
      <c r="AB261" s="144">
        <f t="shared" si="51"/>
        <v>0</v>
      </c>
      <c r="AC261" s="24"/>
      <c r="AD261" s="24"/>
      <c r="AE261" s="24"/>
      <c r="AF261" s="24"/>
      <c r="AG261" s="24"/>
      <c r="AH261" s="24"/>
      <c r="AI261" s="24"/>
    </row>
    <row r="262" spans="2:35" ht="12.75">
      <c r="B262" s="31">
        <f>IF($B261="№",1,MAX($B$7:$B261)+1)</f>
        <v>256</v>
      </c>
      <c r="C262" s="147">
        <f t="shared" si="46"/>
        <v>0</v>
      </c>
      <c r="D262" s="9"/>
      <c r="E262" s="9"/>
      <c r="F262" s="10"/>
      <c r="G262" s="10"/>
      <c r="H262" s="11"/>
      <c r="I262" s="12"/>
      <c r="J262" s="12"/>
      <c r="K262" s="10"/>
      <c r="L262" s="33">
        <f t="shared" si="39"/>
        <v>0</v>
      </c>
      <c r="M262" s="34">
        <f t="shared" si="47"/>
        <v>0</v>
      </c>
      <c r="N262" s="17">
        <f t="shared" si="40"/>
        <v>0</v>
      </c>
      <c r="O262" s="35">
        <f t="shared" si="41"/>
        <v>0</v>
      </c>
      <c r="P262" s="32">
        <f t="shared" si="42"/>
        <v>0</v>
      </c>
      <c r="Q262" s="10"/>
      <c r="R262" s="13"/>
      <c r="S262" s="14"/>
      <c r="T262" s="10"/>
      <c r="U262" s="144" t="str">
        <f t="shared" si="48"/>
        <v/>
      </c>
      <c r="V262" s="15">
        <f t="shared" si="49"/>
        <v>0</v>
      </c>
      <c r="W262" s="16">
        <f t="shared" si="50"/>
        <v>0</v>
      </c>
      <c r="X262" s="16">
        <f t="shared" si="43"/>
        <v>0</v>
      </c>
      <c r="Y262" s="17">
        <f t="shared" si="44"/>
        <v>0</v>
      </c>
      <c r="Z262" s="17">
        <f t="shared" si="45"/>
        <v>1050.4399999999957</v>
      </c>
      <c r="AA262" s="205" t="str">
        <f>IF(COUNTIF(K$6:K262,K262)=1,MAX(AA$6:AA261)+1,"")</f>
        <v/>
      </c>
      <c r="AB262" s="144">
        <f t="shared" si="51"/>
        <v>0</v>
      </c>
      <c r="AC262" s="24"/>
      <c r="AD262" s="24"/>
      <c r="AE262" s="24"/>
      <c r="AF262" s="24"/>
      <c r="AG262" s="24"/>
      <c r="AH262" s="24"/>
      <c r="AI262" s="24"/>
    </row>
    <row r="263" spans="2:35" ht="12.75">
      <c r="B263" s="31">
        <f>IF($B262="№",1,MAX($B$7:$B262)+1)</f>
        <v>257</v>
      </c>
      <c r="C263" s="147">
        <f t="shared" si="46"/>
        <v>0</v>
      </c>
      <c r="D263" s="9"/>
      <c r="E263" s="9"/>
      <c r="F263" s="10"/>
      <c r="G263" s="10"/>
      <c r="H263" s="11"/>
      <c r="I263" s="12"/>
      <c r="J263" s="12"/>
      <c r="K263" s="10"/>
      <c r="L263" s="33">
        <f t="shared" ref="L263:L326" si="52">IF(OR($P$2*$C263*$H263*$W263*$I263*$J263=0,$F263="",$G263=""),0,IF(OR($G263="Long",$G263="buy"),($J263-$I263),($I263-$J263)))</f>
        <v>0</v>
      </c>
      <c r="M263" s="34">
        <f t="shared" si="47"/>
        <v>0</v>
      </c>
      <c r="N263" s="17">
        <f t="shared" ref="N263:N326" si="53">IF(OR($P$2*$C263*$H263*$I263*$J263=0,$F263="",$G263=""),0,$Y263-$X263)</f>
        <v>0</v>
      </c>
      <c r="O263" s="35">
        <f t="shared" ref="O263:O326" si="54">IFERROR(IF(OR($P$2*$C263*$H263*$I263*$J263=0,$F263="",$G263=""),0,$N263/$W263),"")</f>
        <v>0</v>
      </c>
      <c r="P263" s="32">
        <f t="shared" ref="P263:P326" si="55">IF(OR($E263=0,$D263=0,$E263&lt;$D263),0,$E263-$D263)</f>
        <v>0</v>
      </c>
      <c r="Q263" s="10"/>
      <c r="R263" s="13"/>
      <c r="S263" s="14"/>
      <c r="T263" s="10"/>
      <c r="U263" s="144" t="str">
        <f t="shared" si="48"/>
        <v/>
      </c>
      <c r="V263" s="15">
        <f t="shared" si="49"/>
        <v>0</v>
      </c>
      <c r="W263" s="16">
        <f t="shared" si="50"/>
        <v>0</v>
      </c>
      <c r="X263" s="16">
        <f t="shared" ref="X263:X326" si="56">IF(OR($P$2*$C263*$H263*$W263*$I263=0,$F263=""),0,IF($U263="ME",$D$3*$H263,$E$3*$H263))</f>
        <v>0</v>
      </c>
      <c r="Y263" s="17">
        <f t="shared" ref="Y263:Y326" si="57">IF(OR($P$2*$C263*$H263*$I263*$J263=0,$F263=""),0,IF($U263="ME",$L263*5*$H263,$L263*50*$H263))</f>
        <v>0</v>
      </c>
      <c r="Z263" s="17">
        <f t="shared" ref="Z263:Z326" si="58">$Z262+$N263+$S263</f>
        <v>1050.4399999999957</v>
      </c>
      <c r="AA263" s="205" t="str">
        <f>IF(COUNTIF(K$6:K263,K263)=1,MAX(AA$6:AA262)+1,"")</f>
        <v/>
      </c>
      <c r="AB263" s="144">
        <f t="shared" si="51"/>
        <v>0</v>
      </c>
      <c r="AC263" s="24"/>
      <c r="AD263" s="24"/>
      <c r="AE263" s="24"/>
      <c r="AF263" s="24"/>
      <c r="AG263" s="24"/>
      <c r="AH263" s="24"/>
      <c r="AI263" s="24"/>
    </row>
    <row r="264" spans="2:35" ht="12.75">
      <c r="B264" s="31">
        <f>IF($B263="№",1,MAX($B$7:$B263)+1)</f>
        <v>258</v>
      </c>
      <c r="C264" s="147">
        <f t="shared" ref="C264:C327" si="59">INT($D264)</f>
        <v>0</v>
      </c>
      <c r="D264" s="9"/>
      <c r="E264" s="9"/>
      <c r="F264" s="10"/>
      <c r="G264" s="10"/>
      <c r="H264" s="11"/>
      <c r="I264" s="12"/>
      <c r="J264" s="12"/>
      <c r="K264" s="10"/>
      <c r="L264" s="33">
        <f t="shared" si="52"/>
        <v>0</v>
      </c>
      <c r="M264" s="34">
        <f t="shared" ref="M264:M327" si="60">$L264*4</f>
        <v>0</v>
      </c>
      <c r="N264" s="17">
        <f t="shared" si="53"/>
        <v>0</v>
      </c>
      <c r="O264" s="35">
        <f t="shared" si="54"/>
        <v>0</v>
      </c>
      <c r="P264" s="32">
        <f t="shared" si="55"/>
        <v>0</v>
      </c>
      <c r="Q264" s="10"/>
      <c r="R264" s="13"/>
      <c r="S264" s="14"/>
      <c r="T264" s="10"/>
      <c r="U264" s="144" t="str">
        <f t="shared" ref="U264:U327" si="61">LEFT($F264,2)</f>
        <v/>
      </c>
      <c r="V264" s="15">
        <f t="shared" ref="V264:V327" si="62">$D264-INT($D264)</f>
        <v>0</v>
      </c>
      <c r="W264" s="16">
        <f t="shared" ref="W264:W327" si="63">IF($P$2*$C264*$H264=0,0,IF($W263="Сумма на момент открытия сделки",$P$2,$W263+$N263+$S263))</f>
        <v>0</v>
      </c>
      <c r="X264" s="16">
        <f t="shared" si="56"/>
        <v>0</v>
      </c>
      <c r="Y264" s="17">
        <f t="shared" si="57"/>
        <v>0</v>
      </c>
      <c r="Z264" s="17">
        <f t="shared" si="58"/>
        <v>1050.4399999999957</v>
      </c>
      <c r="AA264" s="205" t="str">
        <f>IF(COUNTIF(K$6:K264,K264)=1,MAX(AA$6:AA263)+1,"")</f>
        <v/>
      </c>
      <c r="AB264" s="144">
        <f t="shared" ref="AB264:AB327" si="64">K264</f>
        <v>0</v>
      </c>
      <c r="AC264" s="24"/>
      <c r="AD264" s="24"/>
      <c r="AE264" s="24"/>
      <c r="AF264" s="24"/>
      <c r="AG264" s="24"/>
      <c r="AH264" s="24"/>
      <c r="AI264" s="24"/>
    </row>
    <row r="265" spans="2:35" ht="12.75">
      <c r="B265" s="31">
        <f>IF($B264="№",1,MAX($B$7:$B264)+1)</f>
        <v>259</v>
      </c>
      <c r="C265" s="147">
        <f t="shared" si="59"/>
        <v>0</v>
      </c>
      <c r="D265" s="9"/>
      <c r="E265" s="9"/>
      <c r="F265" s="10"/>
      <c r="G265" s="10"/>
      <c r="H265" s="11"/>
      <c r="I265" s="12"/>
      <c r="J265" s="12"/>
      <c r="K265" s="10"/>
      <c r="L265" s="33">
        <f t="shared" si="52"/>
        <v>0</v>
      </c>
      <c r="M265" s="34">
        <f t="shared" si="60"/>
        <v>0</v>
      </c>
      <c r="N265" s="17">
        <f t="shared" si="53"/>
        <v>0</v>
      </c>
      <c r="O265" s="35">
        <f t="shared" si="54"/>
        <v>0</v>
      </c>
      <c r="P265" s="32">
        <f t="shared" si="55"/>
        <v>0</v>
      </c>
      <c r="Q265" s="10"/>
      <c r="R265" s="13"/>
      <c r="S265" s="14"/>
      <c r="T265" s="10"/>
      <c r="U265" s="144" t="str">
        <f t="shared" si="61"/>
        <v/>
      </c>
      <c r="V265" s="15">
        <f t="shared" si="62"/>
        <v>0</v>
      </c>
      <c r="W265" s="16">
        <f t="shared" si="63"/>
        <v>0</v>
      </c>
      <c r="X265" s="16">
        <f t="shared" si="56"/>
        <v>0</v>
      </c>
      <c r="Y265" s="17">
        <f t="shared" si="57"/>
        <v>0</v>
      </c>
      <c r="Z265" s="17">
        <f t="shared" si="58"/>
        <v>1050.4399999999957</v>
      </c>
      <c r="AA265" s="205" t="str">
        <f>IF(COUNTIF(K$6:K265,K265)=1,MAX(AA$6:AA264)+1,"")</f>
        <v/>
      </c>
      <c r="AB265" s="144">
        <f t="shared" si="64"/>
        <v>0</v>
      </c>
      <c r="AC265" s="24"/>
      <c r="AD265" s="24"/>
      <c r="AE265" s="24"/>
      <c r="AF265" s="24"/>
      <c r="AG265" s="24"/>
      <c r="AH265" s="24"/>
      <c r="AI265" s="24"/>
    </row>
    <row r="266" spans="2:35" ht="12.75">
      <c r="B266" s="31">
        <f>IF($B265="№",1,MAX($B$7:$B265)+1)</f>
        <v>260</v>
      </c>
      <c r="C266" s="147">
        <f t="shared" si="59"/>
        <v>0</v>
      </c>
      <c r="D266" s="9"/>
      <c r="E266" s="9"/>
      <c r="F266" s="10"/>
      <c r="G266" s="10"/>
      <c r="H266" s="11"/>
      <c r="I266" s="12"/>
      <c r="J266" s="12"/>
      <c r="K266" s="10"/>
      <c r="L266" s="33">
        <f t="shared" si="52"/>
        <v>0</v>
      </c>
      <c r="M266" s="34">
        <f t="shared" si="60"/>
        <v>0</v>
      </c>
      <c r="N266" s="17">
        <f t="shared" si="53"/>
        <v>0</v>
      </c>
      <c r="O266" s="35">
        <f t="shared" si="54"/>
        <v>0</v>
      </c>
      <c r="P266" s="32">
        <f t="shared" si="55"/>
        <v>0</v>
      </c>
      <c r="Q266" s="10"/>
      <c r="R266" s="13"/>
      <c r="S266" s="14"/>
      <c r="T266" s="10"/>
      <c r="U266" s="144" t="str">
        <f t="shared" si="61"/>
        <v/>
      </c>
      <c r="V266" s="15">
        <f t="shared" si="62"/>
        <v>0</v>
      </c>
      <c r="W266" s="16">
        <f t="shared" si="63"/>
        <v>0</v>
      </c>
      <c r="X266" s="16">
        <f t="shared" si="56"/>
        <v>0</v>
      </c>
      <c r="Y266" s="17">
        <f t="shared" si="57"/>
        <v>0</v>
      </c>
      <c r="Z266" s="17">
        <f t="shared" si="58"/>
        <v>1050.4399999999957</v>
      </c>
      <c r="AA266" s="205" t="str">
        <f>IF(COUNTIF(K$6:K266,K266)=1,MAX(AA$6:AA265)+1,"")</f>
        <v/>
      </c>
      <c r="AB266" s="144">
        <f t="shared" si="64"/>
        <v>0</v>
      </c>
      <c r="AC266" s="24"/>
      <c r="AD266" s="24"/>
      <c r="AE266" s="24"/>
      <c r="AF266" s="24"/>
      <c r="AG266" s="24"/>
      <c r="AH266" s="24"/>
      <c r="AI266" s="24"/>
    </row>
    <row r="267" spans="2:35" ht="12.75">
      <c r="B267" s="31">
        <f>IF($B266="№",1,MAX($B$7:$B266)+1)</f>
        <v>261</v>
      </c>
      <c r="C267" s="147">
        <f t="shared" si="59"/>
        <v>0</v>
      </c>
      <c r="D267" s="9"/>
      <c r="E267" s="9"/>
      <c r="F267" s="10"/>
      <c r="G267" s="10"/>
      <c r="H267" s="11"/>
      <c r="I267" s="12"/>
      <c r="J267" s="12"/>
      <c r="K267" s="10"/>
      <c r="L267" s="33">
        <f t="shared" si="52"/>
        <v>0</v>
      </c>
      <c r="M267" s="34">
        <f t="shared" si="60"/>
        <v>0</v>
      </c>
      <c r="N267" s="17">
        <f t="shared" si="53"/>
        <v>0</v>
      </c>
      <c r="O267" s="35">
        <f t="shared" si="54"/>
        <v>0</v>
      </c>
      <c r="P267" s="32">
        <f t="shared" si="55"/>
        <v>0</v>
      </c>
      <c r="Q267" s="10"/>
      <c r="R267" s="13"/>
      <c r="S267" s="14"/>
      <c r="T267" s="10"/>
      <c r="U267" s="144" t="str">
        <f t="shared" si="61"/>
        <v/>
      </c>
      <c r="V267" s="15">
        <f t="shared" si="62"/>
        <v>0</v>
      </c>
      <c r="W267" s="16">
        <f t="shared" si="63"/>
        <v>0</v>
      </c>
      <c r="X267" s="16">
        <f t="shared" si="56"/>
        <v>0</v>
      </c>
      <c r="Y267" s="17">
        <f t="shared" si="57"/>
        <v>0</v>
      </c>
      <c r="Z267" s="17">
        <f t="shared" si="58"/>
        <v>1050.4399999999957</v>
      </c>
      <c r="AA267" s="205" t="str">
        <f>IF(COUNTIF(K$6:K267,K267)=1,MAX(AA$6:AA266)+1,"")</f>
        <v/>
      </c>
      <c r="AB267" s="144">
        <f t="shared" si="64"/>
        <v>0</v>
      </c>
      <c r="AC267" s="24"/>
      <c r="AD267" s="24"/>
      <c r="AE267" s="24"/>
      <c r="AF267" s="24"/>
      <c r="AG267" s="24"/>
      <c r="AH267" s="24"/>
      <c r="AI267" s="24"/>
    </row>
    <row r="268" spans="2:35" ht="12.75">
      <c r="B268" s="31">
        <f>IF($B267="№",1,MAX($B$7:$B267)+1)</f>
        <v>262</v>
      </c>
      <c r="C268" s="147">
        <f t="shared" si="59"/>
        <v>0</v>
      </c>
      <c r="D268" s="9"/>
      <c r="E268" s="9"/>
      <c r="F268" s="10"/>
      <c r="G268" s="10"/>
      <c r="H268" s="11"/>
      <c r="I268" s="12"/>
      <c r="J268" s="12"/>
      <c r="K268" s="10"/>
      <c r="L268" s="33">
        <f t="shared" si="52"/>
        <v>0</v>
      </c>
      <c r="M268" s="34">
        <f t="shared" si="60"/>
        <v>0</v>
      </c>
      <c r="N268" s="17">
        <f t="shared" si="53"/>
        <v>0</v>
      </c>
      <c r="O268" s="35">
        <f t="shared" si="54"/>
        <v>0</v>
      </c>
      <c r="P268" s="32">
        <f t="shared" si="55"/>
        <v>0</v>
      </c>
      <c r="Q268" s="10"/>
      <c r="R268" s="13"/>
      <c r="S268" s="14"/>
      <c r="T268" s="10"/>
      <c r="U268" s="144" t="str">
        <f t="shared" si="61"/>
        <v/>
      </c>
      <c r="V268" s="15">
        <f t="shared" si="62"/>
        <v>0</v>
      </c>
      <c r="W268" s="16">
        <f t="shared" si="63"/>
        <v>0</v>
      </c>
      <c r="X268" s="16">
        <f t="shared" si="56"/>
        <v>0</v>
      </c>
      <c r="Y268" s="17">
        <f t="shared" si="57"/>
        <v>0</v>
      </c>
      <c r="Z268" s="17">
        <f t="shared" si="58"/>
        <v>1050.4399999999957</v>
      </c>
      <c r="AA268" s="205" t="str">
        <f>IF(COUNTIF(K$6:K268,K268)=1,MAX(AA$6:AA267)+1,"")</f>
        <v/>
      </c>
      <c r="AB268" s="144">
        <f t="shared" si="64"/>
        <v>0</v>
      </c>
      <c r="AC268" s="24"/>
      <c r="AD268" s="24"/>
      <c r="AE268" s="24"/>
      <c r="AF268" s="24"/>
      <c r="AG268" s="24"/>
      <c r="AH268" s="24"/>
      <c r="AI268" s="24"/>
    </row>
    <row r="269" spans="2:35" ht="12.75">
      <c r="B269" s="31">
        <f>IF($B268="№",1,MAX($B$7:$B268)+1)</f>
        <v>263</v>
      </c>
      <c r="C269" s="147">
        <f t="shared" si="59"/>
        <v>0</v>
      </c>
      <c r="D269" s="9"/>
      <c r="E269" s="9"/>
      <c r="F269" s="10"/>
      <c r="G269" s="10"/>
      <c r="H269" s="11"/>
      <c r="I269" s="12"/>
      <c r="J269" s="12"/>
      <c r="K269" s="10"/>
      <c r="L269" s="33">
        <f t="shared" si="52"/>
        <v>0</v>
      </c>
      <c r="M269" s="34">
        <f t="shared" si="60"/>
        <v>0</v>
      </c>
      <c r="N269" s="17">
        <f t="shared" si="53"/>
        <v>0</v>
      </c>
      <c r="O269" s="35">
        <f t="shared" si="54"/>
        <v>0</v>
      </c>
      <c r="P269" s="32">
        <f t="shared" si="55"/>
        <v>0</v>
      </c>
      <c r="Q269" s="10"/>
      <c r="R269" s="13"/>
      <c r="S269" s="14"/>
      <c r="T269" s="10"/>
      <c r="U269" s="144" t="str">
        <f t="shared" si="61"/>
        <v/>
      </c>
      <c r="V269" s="15">
        <f t="shared" si="62"/>
        <v>0</v>
      </c>
      <c r="W269" s="16">
        <f t="shared" si="63"/>
        <v>0</v>
      </c>
      <c r="X269" s="16">
        <f t="shared" si="56"/>
        <v>0</v>
      </c>
      <c r="Y269" s="17">
        <f t="shared" si="57"/>
        <v>0</v>
      </c>
      <c r="Z269" s="17">
        <f t="shared" si="58"/>
        <v>1050.4399999999957</v>
      </c>
      <c r="AA269" s="205" t="str">
        <f>IF(COUNTIF(K$6:K269,K269)=1,MAX(AA$6:AA268)+1,"")</f>
        <v/>
      </c>
      <c r="AB269" s="144">
        <f t="shared" si="64"/>
        <v>0</v>
      </c>
      <c r="AC269" s="24"/>
      <c r="AD269" s="24"/>
      <c r="AE269" s="24"/>
      <c r="AF269" s="24"/>
      <c r="AG269" s="24"/>
      <c r="AH269" s="24"/>
      <c r="AI269" s="24"/>
    </row>
    <row r="270" spans="2:35" ht="12.75">
      <c r="B270" s="31">
        <f>IF($B269="№",1,MAX($B$7:$B269)+1)</f>
        <v>264</v>
      </c>
      <c r="C270" s="147">
        <f t="shared" si="59"/>
        <v>0</v>
      </c>
      <c r="D270" s="9"/>
      <c r="E270" s="9"/>
      <c r="F270" s="10"/>
      <c r="G270" s="10"/>
      <c r="H270" s="11"/>
      <c r="I270" s="12"/>
      <c r="J270" s="12"/>
      <c r="K270" s="10"/>
      <c r="L270" s="33">
        <f t="shared" si="52"/>
        <v>0</v>
      </c>
      <c r="M270" s="34">
        <f t="shared" si="60"/>
        <v>0</v>
      </c>
      <c r="N270" s="17">
        <f t="shared" si="53"/>
        <v>0</v>
      </c>
      <c r="O270" s="35">
        <f t="shared" si="54"/>
        <v>0</v>
      </c>
      <c r="P270" s="32">
        <f t="shared" si="55"/>
        <v>0</v>
      </c>
      <c r="Q270" s="10"/>
      <c r="R270" s="13"/>
      <c r="S270" s="14"/>
      <c r="T270" s="10"/>
      <c r="U270" s="144" t="str">
        <f t="shared" si="61"/>
        <v/>
      </c>
      <c r="V270" s="15">
        <f t="shared" si="62"/>
        <v>0</v>
      </c>
      <c r="W270" s="16">
        <f t="shared" si="63"/>
        <v>0</v>
      </c>
      <c r="X270" s="16">
        <f t="shared" si="56"/>
        <v>0</v>
      </c>
      <c r="Y270" s="17">
        <f t="shared" si="57"/>
        <v>0</v>
      </c>
      <c r="Z270" s="17">
        <f t="shared" si="58"/>
        <v>1050.4399999999957</v>
      </c>
      <c r="AA270" s="205" t="str">
        <f>IF(COUNTIF(K$6:K270,K270)=1,MAX(AA$6:AA269)+1,"")</f>
        <v/>
      </c>
      <c r="AB270" s="144">
        <f t="shared" si="64"/>
        <v>0</v>
      </c>
      <c r="AC270" s="24"/>
      <c r="AD270" s="24"/>
      <c r="AE270" s="24"/>
      <c r="AF270" s="24"/>
      <c r="AG270" s="24"/>
      <c r="AH270" s="24"/>
      <c r="AI270" s="24"/>
    </row>
    <row r="271" spans="2:35" ht="12.75">
      <c r="B271" s="31">
        <f>IF($B270="№",1,MAX($B$7:$B270)+1)</f>
        <v>265</v>
      </c>
      <c r="C271" s="147">
        <f t="shared" si="59"/>
        <v>0</v>
      </c>
      <c r="D271" s="9"/>
      <c r="E271" s="9"/>
      <c r="F271" s="10"/>
      <c r="G271" s="10"/>
      <c r="H271" s="11"/>
      <c r="I271" s="12"/>
      <c r="J271" s="12"/>
      <c r="K271" s="10"/>
      <c r="L271" s="33">
        <f t="shared" si="52"/>
        <v>0</v>
      </c>
      <c r="M271" s="34">
        <f t="shared" si="60"/>
        <v>0</v>
      </c>
      <c r="N271" s="17">
        <f t="shared" si="53"/>
        <v>0</v>
      </c>
      <c r="O271" s="35">
        <f t="shared" si="54"/>
        <v>0</v>
      </c>
      <c r="P271" s="32">
        <f t="shared" si="55"/>
        <v>0</v>
      </c>
      <c r="Q271" s="10"/>
      <c r="R271" s="13"/>
      <c r="S271" s="14"/>
      <c r="T271" s="10"/>
      <c r="U271" s="144" t="str">
        <f t="shared" si="61"/>
        <v/>
      </c>
      <c r="V271" s="15">
        <f t="shared" si="62"/>
        <v>0</v>
      </c>
      <c r="W271" s="16">
        <f t="shared" si="63"/>
        <v>0</v>
      </c>
      <c r="X271" s="16">
        <f t="shared" si="56"/>
        <v>0</v>
      </c>
      <c r="Y271" s="17">
        <f t="shared" si="57"/>
        <v>0</v>
      </c>
      <c r="Z271" s="17">
        <f t="shared" si="58"/>
        <v>1050.4399999999957</v>
      </c>
      <c r="AA271" s="205" t="str">
        <f>IF(COUNTIF(K$6:K271,K271)=1,MAX(AA$6:AA270)+1,"")</f>
        <v/>
      </c>
      <c r="AB271" s="144">
        <f t="shared" si="64"/>
        <v>0</v>
      </c>
      <c r="AC271" s="24"/>
      <c r="AD271" s="24"/>
      <c r="AE271" s="24"/>
      <c r="AF271" s="24"/>
      <c r="AG271" s="24"/>
      <c r="AH271" s="24"/>
      <c r="AI271" s="24"/>
    </row>
    <row r="272" spans="2:35" ht="12.75">
      <c r="B272" s="31">
        <f>IF($B271="№",1,MAX($B$7:$B271)+1)</f>
        <v>266</v>
      </c>
      <c r="C272" s="147">
        <f t="shared" si="59"/>
        <v>0</v>
      </c>
      <c r="D272" s="9"/>
      <c r="E272" s="9"/>
      <c r="F272" s="10"/>
      <c r="G272" s="10"/>
      <c r="H272" s="11"/>
      <c r="I272" s="12"/>
      <c r="J272" s="12"/>
      <c r="K272" s="10"/>
      <c r="L272" s="33">
        <f t="shared" si="52"/>
        <v>0</v>
      </c>
      <c r="M272" s="34">
        <f t="shared" si="60"/>
        <v>0</v>
      </c>
      <c r="N272" s="17">
        <f t="shared" si="53"/>
        <v>0</v>
      </c>
      <c r="O272" s="35">
        <f t="shared" si="54"/>
        <v>0</v>
      </c>
      <c r="P272" s="32">
        <f t="shared" si="55"/>
        <v>0</v>
      </c>
      <c r="Q272" s="10"/>
      <c r="R272" s="13"/>
      <c r="S272" s="14"/>
      <c r="T272" s="10"/>
      <c r="U272" s="144" t="str">
        <f t="shared" si="61"/>
        <v/>
      </c>
      <c r="V272" s="15">
        <f t="shared" si="62"/>
        <v>0</v>
      </c>
      <c r="W272" s="16">
        <f t="shared" si="63"/>
        <v>0</v>
      </c>
      <c r="X272" s="16">
        <f t="shared" si="56"/>
        <v>0</v>
      </c>
      <c r="Y272" s="17">
        <f t="shared" si="57"/>
        <v>0</v>
      </c>
      <c r="Z272" s="17">
        <f t="shared" si="58"/>
        <v>1050.4399999999957</v>
      </c>
      <c r="AA272" s="205" t="str">
        <f>IF(COUNTIF(K$6:K272,K272)=1,MAX(AA$6:AA271)+1,"")</f>
        <v/>
      </c>
      <c r="AB272" s="144">
        <f t="shared" si="64"/>
        <v>0</v>
      </c>
      <c r="AC272" s="24"/>
      <c r="AD272" s="24"/>
      <c r="AE272" s="24"/>
      <c r="AF272" s="24"/>
      <c r="AG272" s="24"/>
      <c r="AH272" s="24"/>
      <c r="AI272" s="24"/>
    </row>
    <row r="273" spans="2:35" ht="12.75">
      <c r="B273" s="31">
        <f>IF($B272="№",1,MAX($B$7:$B272)+1)</f>
        <v>267</v>
      </c>
      <c r="C273" s="147">
        <f t="shared" si="59"/>
        <v>0</v>
      </c>
      <c r="D273" s="9"/>
      <c r="E273" s="9"/>
      <c r="F273" s="10"/>
      <c r="G273" s="10"/>
      <c r="H273" s="11"/>
      <c r="I273" s="12"/>
      <c r="J273" s="12"/>
      <c r="K273" s="10"/>
      <c r="L273" s="33">
        <f t="shared" si="52"/>
        <v>0</v>
      </c>
      <c r="M273" s="34">
        <f t="shared" si="60"/>
        <v>0</v>
      </c>
      <c r="N273" s="17">
        <f t="shared" si="53"/>
        <v>0</v>
      </c>
      <c r="O273" s="35">
        <f t="shared" si="54"/>
        <v>0</v>
      </c>
      <c r="P273" s="32">
        <f t="shared" si="55"/>
        <v>0</v>
      </c>
      <c r="Q273" s="10"/>
      <c r="R273" s="13"/>
      <c r="S273" s="14"/>
      <c r="T273" s="10"/>
      <c r="U273" s="144" t="str">
        <f t="shared" si="61"/>
        <v/>
      </c>
      <c r="V273" s="15">
        <f t="shared" si="62"/>
        <v>0</v>
      </c>
      <c r="W273" s="16">
        <f t="shared" si="63"/>
        <v>0</v>
      </c>
      <c r="X273" s="16">
        <f t="shared" si="56"/>
        <v>0</v>
      </c>
      <c r="Y273" s="17">
        <f t="shared" si="57"/>
        <v>0</v>
      </c>
      <c r="Z273" s="17">
        <f t="shared" si="58"/>
        <v>1050.4399999999957</v>
      </c>
      <c r="AA273" s="205" t="str">
        <f>IF(COUNTIF(K$6:K273,K273)=1,MAX(AA$6:AA272)+1,"")</f>
        <v/>
      </c>
      <c r="AB273" s="144">
        <f t="shared" si="64"/>
        <v>0</v>
      </c>
      <c r="AC273" s="24"/>
      <c r="AD273" s="24"/>
      <c r="AE273" s="24"/>
      <c r="AF273" s="24"/>
      <c r="AG273" s="24"/>
      <c r="AH273" s="24"/>
      <c r="AI273" s="24"/>
    </row>
    <row r="274" spans="2:35" ht="12.75">
      <c r="B274" s="31">
        <f>IF($B273="№",1,MAX($B$7:$B273)+1)</f>
        <v>268</v>
      </c>
      <c r="C274" s="147">
        <f t="shared" si="59"/>
        <v>0</v>
      </c>
      <c r="D274" s="9"/>
      <c r="E274" s="9"/>
      <c r="F274" s="10"/>
      <c r="G274" s="10"/>
      <c r="H274" s="11"/>
      <c r="I274" s="12"/>
      <c r="J274" s="12"/>
      <c r="K274" s="10"/>
      <c r="L274" s="33">
        <f t="shared" si="52"/>
        <v>0</v>
      </c>
      <c r="M274" s="34">
        <f t="shared" si="60"/>
        <v>0</v>
      </c>
      <c r="N274" s="17">
        <f t="shared" si="53"/>
        <v>0</v>
      </c>
      <c r="O274" s="35">
        <f t="shared" si="54"/>
        <v>0</v>
      </c>
      <c r="P274" s="32">
        <f t="shared" si="55"/>
        <v>0</v>
      </c>
      <c r="Q274" s="10"/>
      <c r="R274" s="13"/>
      <c r="S274" s="14"/>
      <c r="T274" s="10"/>
      <c r="U274" s="144" t="str">
        <f t="shared" si="61"/>
        <v/>
      </c>
      <c r="V274" s="15">
        <f t="shared" si="62"/>
        <v>0</v>
      </c>
      <c r="W274" s="16">
        <f t="shared" si="63"/>
        <v>0</v>
      </c>
      <c r="X274" s="16">
        <f t="shared" si="56"/>
        <v>0</v>
      </c>
      <c r="Y274" s="17">
        <f t="shared" si="57"/>
        <v>0</v>
      </c>
      <c r="Z274" s="17">
        <f t="shared" si="58"/>
        <v>1050.4399999999957</v>
      </c>
      <c r="AA274" s="205" t="str">
        <f>IF(COUNTIF(K$6:K274,K274)=1,MAX(AA$6:AA273)+1,"")</f>
        <v/>
      </c>
      <c r="AB274" s="144">
        <f t="shared" si="64"/>
        <v>0</v>
      </c>
      <c r="AC274" s="24"/>
      <c r="AD274" s="24"/>
      <c r="AE274" s="24"/>
      <c r="AF274" s="24"/>
      <c r="AG274" s="24"/>
      <c r="AH274" s="24"/>
      <c r="AI274" s="24"/>
    </row>
    <row r="275" spans="2:35" ht="12.75">
      <c r="B275" s="31">
        <f>IF($B274="№",1,MAX($B$7:$B274)+1)</f>
        <v>269</v>
      </c>
      <c r="C275" s="147">
        <f t="shared" si="59"/>
        <v>0</v>
      </c>
      <c r="D275" s="9"/>
      <c r="E275" s="9"/>
      <c r="F275" s="10"/>
      <c r="G275" s="10"/>
      <c r="H275" s="11"/>
      <c r="I275" s="12"/>
      <c r="J275" s="12"/>
      <c r="K275" s="10"/>
      <c r="L275" s="33">
        <f t="shared" si="52"/>
        <v>0</v>
      </c>
      <c r="M275" s="34">
        <f t="shared" si="60"/>
        <v>0</v>
      </c>
      <c r="N275" s="17">
        <f t="shared" si="53"/>
        <v>0</v>
      </c>
      <c r="O275" s="35">
        <f t="shared" si="54"/>
        <v>0</v>
      </c>
      <c r="P275" s="32">
        <f t="shared" si="55"/>
        <v>0</v>
      </c>
      <c r="Q275" s="10"/>
      <c r="R275" s="13"/>
      <c r="S275" s="14"/>
      <c r="T275" s="10"/>
      <c r="U275" s="144" t="str">
        <f t="shared" si="61"/>
        <v/>
      </c>
      <c r="V275" s="15">
        <f t="shared" si="62"/>
        <v>0</v>
      </c>
      <c r="W275" s="16">
        <f t="shared" si="63"/>
        <v>0</v>
      </c>
      <c r="X275" s="16">
        <f t="shared" si="56"/>
        <v>0</v>
      </c>
      <c r="Y275" s="17">
        <f t="shared" si="57"/>
        <v>0</v>
      </c>
      <c r="Z275" s="17">
        <f t="shared" si="58"/>
        <v>1050.4399999999957</v>
      </c>
      <c r="AA275" s="205" t="str">
        <f>IF(COUNTIF(K$6:K275,K275)=1,MAX(AA$6:AA274)+1,"")</f>
        <v/>
      </c>
      <c r="AB275" s="144">
        <f t="shared" si="64"/>
        <v>0</v>
      </c>
      <c r="AC275" s="24"/>
      <c r="AD275" s="24"/>
      <c r="AE275" s="24"/>
      <c r="AF275" s="24"/>
      <c r="AG275" s="24"/>
      <c r="AH275" s="24"/>
      <c r="AI275" s="24"/>
    </row>
    <row r="276" spans="2:35" ht="12.75">
      <c r="B276" s="31">
        <f>IF($B275="№",1,MAX($B$7:$B275)+1)</f>
        <v>270</v>
      </c>
      <c r="C276" s="147">
        <f t="shared" si="59"/>
        <v>0</v>
      </c>
      <c r="D276" s="9"/>
      <c r="E276" s="9"/>
      <c r="F276" s="10"/>
      <c r="G276" s="10"/>
      <c r="H276" s="11"/>
      <c r="I276" s="12"/>
      <c r="J276" s="12"/>
      <c r="K276" s="10"/>
      <c r="L276" s="33">
        <f t="shared" si="52"/>
        <v>0</v>
      </c>
      <c r="M276" s="34">
        <f t="shared" si="60"/>
        <v>0</v>
      </c>
      <c r="N276" s="17">
        <f t="shared" si="53"/>
        <v>0</v>
      </c>
      <c r="O276" s="35">
        <f t="shared" si="54"/>
        <v>0</v>
      </c>
      <c r="P276" s="32">
        <f t="shared" si="55"/>
        <v>0</v>
      </c>
      <c r="Q276" s="10"/>
      <c r="R276" s="13"/>
      <c r="S276" s="14"/>
      <c r="T276" s="10"/>
      <c r="U276" s="144" t="str">
        <f t="shared" si="61"/>
        <v/>
      </c>
      <c r="V276" s="15">
        <f t="shared" si="62"/>
        <v>0</v>
      </c>
      <c r="W276" s="16">
        <f t="shared" si="63"/>
        <v>0</v>
      </c>
      <c r="X276" s="16">
        <f t="shared" si="56"/>
        <v>0</v>
      </c>
      <c r="Y276" s="17">
        <f t="shared" si="57"/>
        <v>0</v>
      </c>
      <c r="Z276" s="17">
        <f t="shared" si="58"/>
        <v>1050.4399999999957</v>
      </c>
      <c r="AA276" s="205" t="str">
        <f>IF(COUNTIF(K$6:K276,K276)=1,MAX(AA$6:AA275)+1,"")</f>
        <v/>
      </c>
      <c r="AB276" s="144">
        <f t="shared" si="64"/>
        <v>0</v>
      </c>
      <c r="AC276" s="24"/>
      <c r="AD276" s="24"/>
      <c r="AE276" s="24"/>
      <c r="AF276" s="24"/>
      <c r="AG276" s="24"/>
      <c r="AH276" s="24"/>
      <c r="AI276" s="24"/>
    </row>
    <row r="277" spans="2:35" ht="12.75">
      <c r="B277" s="31">
        <f>IF($B276="№",1,MAX($B$7:$B276)+1)</f>
        <v>271</v>
      </c>
      <c r="C277" s="147">
        <f t="shared" si="59"/>
        <v>0</v>
      </c>
      <c r="D277" s="9"/>
      <c r="E277" s="9"/>
      <c r="F277" s="10"/>
      <c r="G277" s="10"/>
      <c r="H277" s="11"/>
      <c r="I277" s="12"/>
      <c r="J277" s="12"/>
      <c r="K277" s="10"/>
      <c r="L277" s="33">
        <f t="shared" si="52"/>
        <v>0</v>
      </c>
      <c r="M277" s="34">
        <f t="shared" si="60"/>
        <v>0</v>
      </c>
      <c r="N277" s="17">
        <f t="shared" si="53"/>
        <v>0</v>
      </c>
      <c r="O277" s="35">
        <f t="shared" si="54"/>
        <v>0</v>
      </c>
      <c r="P277" s="32">
        <f t="shared" si="55"/>
        <v>0</v>
      </c>
      <c r="Q277" s="10"/>
      <c r="R277" s="13"/>
      <c r="S277" s="14"/>
      <c r="T277" s="10"/>
      <c r="U277" s="144" t="str">
        <f t="shared" si="61"/>
        <v/>
      </c>
      <c r="V277" s="15">
        <f t="shared" si="62"/>
        <v>0</v>
      </c>
      <c r="W277" s="16">
        <f t="shared" si="63"/>
        <v>0</v>
      </c>
      <c r="X277" s="16">
        <f t="shared" si="56"/>
        <v>0</v>
      </c>
      <c r="Y277" s="17">
        <f t="shared" si="57"/>
        <v>0</v>
      </c>
      <c r="Z277" s="17">
        <f t="shared" si="58"/>
        <v>1050.4399999999957</v>
      </c>
      <c r="AA277" s="205" t="str">
        <f>IF(COUNTIF(K$6:K277,K277)=1,MAX(AA$6:AA276)+1,"")</f>
        <v/>
      </c>
      <c r="AB277" s="144">
        <f t="shared" si="64"/>
        <v>0</v>
      </c>
      <c r="AC277" s="24"/>
      <c r="AD277" s="24"/>
      <c r="AE277" s="24"/>
      <c r="AF277" s="24"/>
      <c r="AG277" s="24"/>
      <c r="AH277" s="24"/>
      <c r="AI277" s="24"/>
    </row>
    <row r="278" spans="2:35" ht="12.75">
      <c r="B278" s="31">
        <f>IF($B277="№",1,MAX($B$7:$B277)+1)</f>
        <v>272</v>
      </c>
      <c r="C278" s="147">
        <f t="shared" si="59"/>
        <v>0</v>
      </c>
      <c r="D278" s="9"/>
      <c r="E278" s="9"/>
      <c r="F278" s="10"/>
      <c r="G278" s="10"/>
      <c r="H278" s="11"/>
      <c r="I278" s="12"/>
      <c r="J278" s="12"/>
      <c r="K278" s="10"/>
      <c r="L278" s="33">
        <f t="shared" si="52"/>
        <v>0</v>
      </c>
      <c r="M278" s="34">
        <f t="shared" si="60"/>
        <v>0</v>
      </c>
      <c r="N278" s="17">
        <f t="shared" si="53"/>
        <v>0</v>
      </c>
      <c r="O278" s="35">
        <f t="shared" si="54"/>
        <v>0</v>
      </c>
      <c r="P278" s="32">
        <f t="shared" si="55"/>
        <v>0</v>
      </c>
      <c r="Q278" s="10"/>
      <c r="R278" s="13"/>
      <c r="S278" s="14"/>
      <c r="T278" s="10"/>
      <c r="U278" s="144" t="str">
        <f t="shared" si="61"/>
        <v/>
      </c>
      <c r="V278" s="15">
        <f t="shared" si="62"/>
        <v>0</v>
      </c>
      <c r="W278" s="16">
        <f t="shared" si="63"/>
        <v>0</v>
      </c>
      <c r="X278" s="16">
        <f t="shared" si="56"/>
        <v>0</v>
      </c>
      <c r="Y278" s="17">
        <f t="shared" si="57"/>
        <v>0</v>
      </c>
      <c r="Z278" s="17">
        <f t="shared" si="58"/>
        <v>1050.4399999999957</v>
      </c>
      <c r="AA278" s="205" t="str">
        <f>IF(COUNTIF(K$6:K278,K278)=1,MAX(AA$6:AA277)+1,"")</f>
        <v/>
      </c>
      <c r="AB278" s="144">
        <f t="shared" si="64"/>
        <v>0</v>
      </c>
      <c r="AC278" s="24"/>
      <c r="AD278" s="24"/>
      <c r="AE278" s="24"/>
      <c r="AF278" s="24"/>
      <c r="AG278" s="24"/>
      <c r="AH278" s="24"/>
      <c r="AI278" s="24"/>
    </row>
    <row r="279" spans="2:35" ht="12.75">
      <c r="B279" s="31">
        <f>IF($B278="№",1,MAX($B$7:$B278)+1)</f>
        <v>273</v>
      </c>
      <c r="C279" s="147">
        <f t="shared" si="59"/>
        <v>0</v>
      </c>
      <c r="D279" s="9"/>
      <c r="E279" s="9"/>
      <c r="F279" s="10"/>
      <c r="G279" s="10"/>
      <c r="H279" s="11"/>
      <c r="I279" s="12"/>
      <c r="J279" s="12"/>
      <c r="K279" s="10"/>
      <c r="L279" s="33">
        <f t="shared" si="52"/>
        <v>0</v>
      </c>
      <c r="M279" s="34">
        <f t="shared" si="60"/>
        <v>0</v>
      </c>
      <c r="N279" s="17">
        <f t="shared" si="53"/>
        <v>0</v>
      </c>
      <c r="O279" s="35">
        <f t="shared" si="54"/>
        <v>0</v>
      </c>
      <c r="P279" s="32">
        <f t="shared" si="55"/>
        <v>0</v>
      </c>
      <c r="Q279" s="10"/>
      <c r="R279" s="13"/>
      <c r="S279" s="14"/>
      <c r="T279" s="10"/>
      <c r="U279" s="144" t="str">
        <f t="shared" si="61"/>
        <v/>
      </c>
      <c r="V279" s="15">
        <f t="shared" si="62"/>
        <v>0</v>
      </c>
      <c r="W279" s="16">
        <f t="shared" si="63"/>
        <v>0</v>
      </c>
      <c r="X279" s="16">
        <f t="shared" si="56"/>
        <v>0</v>
      </c>
      <c r="Y279" s="17">
        <f t="shared" si="57"/>
        <v>0</v>
      </c>
      <c r="Z279" s="17">
        <f t="shared" si="58"/>
        <v>1050.4399999999957</v>
      </c>
      <c r="AA279" s="205" t="str">
        <f>IF(COUNTIF(K$6:K279,K279)=1,MAX(AA$6:AA278)+1,"")</f>
        <v/>
      </c>
      <c r="AB279" s="144">
        <f t="shared" si="64"/>
        <v>0</v>
      </c>
      <c r="AC279" s="24"/>
      <c r="AD279" s="24"/>
      <c r="AE279" s="24"/>
      <c r="AF279" s="24"/>
      <c r="AG279" s="24"/>
      <c r="AH279" s="24"/>
      <c r="AI279" s="24"/>
    </row>
    <row r="280" spans="2:35" ht="12.75">
      <c r="B280" s="31">
        <f>IF($B279="№",1,MAX($B$7:$B279)+1)</f>
        <v>274</v>
      </c>
      <c r="C280" s="147">
        <f t="shared" si="59"/>
        <v>0</v>
      </c>
      <c r="D280" s="9"/>
      <c r="E280" s="9"/>
      <c r="F280" s="10"/>
      <c r="G280" s="10"/>
      <c r="H280" s="11"/>
      <c r="I280" s="12"/>
      <c r="J280" s="12"/>
      <c r="K280" s="10"/>
      <c r="L280" s="33">
        <f t="shared" si="52"/>
        <v>0</v>
      </c>
      <c r="M280" s="34">
        <f t="shared" si="60"/>
        <v>0</v>
      </c>
      <c r="N280" s="17">
        <f t="shared" si="53"/>
        <v>0</v>
      </c>
      <c r="O280" s="35">
        <f t="shared" si="54"/>
        <v>0</v>
      </c>
      <c r="P280" s="32">
        <f t="shared" si="55"/>
        <v>0</v>
      </c>
      <c r="Q280" s="10"/>
      <c r="R280" s="13"/>
      <c r="S280" s="14"/>
      <c r="T280" s="10"/>
      <c r="U280" s="144" t="str">
        <f t="shared" si="61"/>
        <v/>
      </c>
      <c r="V280" s="15">
        <f t="shared" si="62"/>
        <v>0</v>
      </c>
      <c r="W280" s="16">
        <f t="shared" si="63"/>
        <v>0</v>
      </c>
      <c r="X280" s="16">
        <f t="shared" si="56"/>
        <v>0</v>
      </c>
      <c r="Y280" s="17">
        <f t="shared" si="57"/>
        <v>0</v>
      </c>
      <c r="Z280" s="17">
        <f t="shared" si="58"/>
        <v>1050.4399999999957</v>
      </c>
      <c r="AA280" s="205" t="str">
        <f>IF(COUNTIF(K$6:K280,K280)=1,MAX(AA$6:AA279)+1,"")</f>
        <v/>
      </c>
      <c r="AB280" s="144">
        <f t="shared" si="64"/>
        <v>0</v>
      </c>
      <c r="AC280" s="24"/>
      <c r="AD280" s="24"/>
      <c r="AE280" s="24"/>
      <c r="AF280" s="24"/>
      <c r="AG280" s="24"/>
      <c r="AH280" s="24"/>
      <c r="AI280" s="24"/>
    </row>
    <row r="281" spans="2:35" ht="12.75">
      <c r="B281" s="31">
        <f>IF($B280="№",1,MAX($B$7:$B280)+1)</f>
        <v>275</v>
      </c>
      <c r="C281" s="147">
        <f t="shared" si="59"/>
        <v>0</v>
      </c>
      <c r="D281" s="9"/>
      <c r="E281" s="9"/>
      <c r="F281" s="10"/>
      <c r="G281" s="10"/>
      <c r="H281" s="11"/>
      <c r="I281" s="12"/>
      <c r="J281" s="12"/>
      <c r="K281" s="10"/>
      <c r="L281" s="33">
        <f t="shared" si="52"/>
        <v>0</v>
      </c>
      <c r="M281" s="34">
        <f t="shared" si="60"/>
        <v>0</v>
      </c>
      <c r="N281" s="17">
        <f t="shared" si="53"/>
        <v>0</v>
      </c>
      <c r="O281" s="35">
        <f t="shared" si="54"/>
        <v>0</v>
      </c>
      <c r="P281" s="32">
        <f t="shared" si="55"/>
        <v>0</v>
      </c>
      <c r="Q281" s="10"/>
      <c r="R281" s="13"/>
      <c r="S281" s="14"/>
      <c r="T281" s="10"/>
      <c r="U281" s="144" t="str">
        <f t="shared" si="61"/>
        <v/>
      </c>
      <c r="V281" s="15">
        <f t="shared" si="62"/>
        <v>0</v>
      </c>
      <c r="W281" s="16">
        <f t="shared" si="63"/>
        <v>0</v>
      </c>
      <c r="X281" s="16">
        <f t="shared" si="56"/>
        <v>0</v>
      </c>
      <c r="Y281" s="17">
        <f t="shared" si="57"/>
        <v>0</v>
      </c>
      <c r="Z281" s="17">
        <f t="shared" si="58"/>
        <v>1050.4399999999957</v>
      </c>
      <c r="AA281" s="205" t="str">
        <f>IF(COUNTIF(K$6:K281,K281)=1,MAX(AA$6:AA280)+1,"")</f>
        <v/>
      </c>
      <c r="AB281" s="144">
        <f t="shared" si="64"/>
        <v>0</v>
      </c>
      <c r="AC281" s="24"/>
      <c r="AD281" s="24"/>
      <c r="AE281" s="24"/>
      <c r="AF281" s="24"/>
      <c r="AG281" s="24"/>
      <c r="AH281" s="24"/>
      <c r="AI281" s="24"/>
    </row>
    <row r="282" spans="2:35" ht="12.75">
      <c r="B282" s="31">
        <f>IF($B281="№",1,MAX($B$7:$B281)+1)</f>
        <v>276</v>
      </c>
      <c r="C282" s="147">
        <f t="shared" si="59"/>
        <v>0</v>
      </c>
      <c r="D282" s="9"/>
      <c r="E282" s="9"/>
      <c r="F282" s="10"/>
      <c r="G282" s="10"/>
      <c r="H282" s="11"/>
      <c r="I282" s="12"/>
      <c r="J282" s="12"/>
      <c r="K282" s="10"/>
      <c r="L282" s="33">
        <f t="shared" si="52"/>
        <v>0</v>
      </c>
      <c r="M282" s="34">
        <f t="shared" si="60"/>
        <v>0</v>
      </c>
      <c r="N282" s="17">
        <f t="shared" si="53"/>
        <v>0</v>
      </c>
      <c r="O282" s="35">
        <f t="shared" si="54"/>
        <v>0</v>
      </c>
      <c r="P282" s="32">
        <f t="shared" si="55"/>
        <v>0</v>
      </c>
      <c r="Q282" s="10"/>
      <c r="R282" s="13"/>
      <c r="S282" s="14"/>
      <c r="T282" s="10"/>
      <c r="U282" s="144" t="str">
        <f t="shared" si="61"/>
        <v/>
      </c>
      <c r="V282" s="15">
        <f t="shared" si="62"/>
        <v>0</v>
      </c>
      <c r="W282" s="16">
        <f t="shared" si="63"/>
        <v>0</v>
      </c>
      <c r="X282" s="16">
        <f t="shared" si="56"/>
        <v>0</v>
      </c>
      <c r="Y282" s="17">
        <f t="shared" si="57"/>
        <v>0</v>
      </c>
      <c r="Z282" s="17">
        <f t="shared" si="58"/>
        <v>1050.4399999999957</v>
      </c>
      <c r="AA282" s="205" t="str">
        <f>IF(COUNTIF(K$6:K282,K282)=1,MAX(AA$6:AA281)+1,"")</f>
        <v/>
      </c>
      <c r="AB282" s="144">
        <f t="shared" si="64"/>
        <v>0</v>
      </c>
      <c r="AC282" s="24"/>
      <c r="AD282" s="24"/>
      <c r="AE282" s="24"/>
      <c r="AF282" s="24"/>
      <c r="AG282" s="24"/>
      <c r="AH282" s="24"/>
      <c r="AI282" s="24"/>
    </row>
    <row r="283" spans="2:35" ht="12.75">
      <c r="B283" s="31">
        <f>IF($B282="№",1,MAX($B$7:$B282)+1)</f>
        <v>277</v>
      </c>
      <c r="C283" s="147">
        <f t="shared" si="59"/>
        <v>0</v>
      </c>
      <c r="D283" s="9"/>
      <c r="E283" s="9"/>
      <c r="F283" s="10"/>
      <c r="G283" s="10"/>
      <c r="H283" s="11"/>
      <c r="I283" s="12"/>
      <c r="J283" s="12"/>
      <c r="K283" s="10"/>
      <c r="L283" s="33">
        <f t="shared" si="52"/>
        <v>0</v>
      </c>
      <c r="M283" s="34">
        <f t="shared" si="60"/>
        <v>0</v>
      </c>
      <c r="N283" s="17">
        <f t="shared" si="53"/>
        <v>0</v>
      </c>
      <c r="O283" s="35">
        <f t="shared" si="54"/>
        <v>0</v>
      </c>
      <c r="P283" s="32">
        <f t="shared" si="55"/>
        <v>0</v>
      </c>
      <c r="Q283" s="10"/>
      <c r="R283" s="13"/>
      <c r="S283" s="14"/>
      <c r="T283" s="10"/>
      <c r="U283" s="144" t="str">
        <f t="shared" si="61"/>
        <v/>
      </c>
      <c r="V283" s="15">
        <f t="shared" si="62"/>
        <v>0</v>
      </c>
      <c r="W283" s="16">
        <f t="shared" si="63"/>
        <v>0</v>
      </c>
      <c r="X283" s="16">
        <f t="shared" si="56"/>
        <v>0</v>
      </c>
      <c r="Y283" s="17">
        <f t="shared" si="57"/>
        <v>0</v>
      </c>
      <c r="Z283" s="17">
        <f t="shared" si="58"/>
        <v>1050.4399999999957</v>
      </c>
      <c r="AA283" s="205" t="str">
        <f>IF(COUNTIF(K$6:K283,K283)=1,MAX(AA$6:AA282)+1,"")</f>
        <v/>
      </c>
      <c r="AB283" s="144">
        <f t="shared" si="64"/>
        <v>0</v>
      </c>
      <c r="AC283" s="24"/>
      <c r="AD283" s="24"/>
      <c r="AE283" s="24"/>
      <c r="AF283" s="24"/>
      <c r="AG283" s="24"/>
      <c r="AH283" s="24"/>
      <c r="AI283" s="24"/>
    </row>
    <row r="284" spans="2:35" ht="12.75">
      <c r="B284" s="31">
        <f>IF($B283="№",1,MAX($B$7:$B283)+1)</f>
        <v>278</v>
      </c>
      <c r="C284" s="147">
        <f t="shared" si="59"/>
        <v>0</v>
      </c>
      <c r="D284" s="9"/>
      <c r="E284" s="9"/>
      <c r="F284" s="10"/>
      <c r="G284" s="10"/>
      <c r="H284" s="11"/>
      <c r="I284" s="12"/>
      <c r="J284" s="12"/>
      <c r="K284" s="10"/>
      <c r="L284" s="33">
        <f t="shared" si="52"/>
        <v>0</v>
      </c>
      <c r="M284" s="34">
        <f t="shared" si="60"/>
        <v>0</v>
      </c>
      <c r="N284" s="17">
        <f t="shared" si="53"/>
        <v>0</v>
      </c>
      <c r="O284" s="35">
        <f t="shared" si="54"/>
        <v>0</v>
      </c>
      <c r="P284" s="32">
        <f t="shared" si="55"/>
        <v>0</v>
      </c>
      <c r="Q284" s="10"/>
      <c r="R284" s="13"/>
      <c r="S284" s="14"/>
      <c r="T284" s="10"/>
      <c r="U284" s="144" t="str">
        <f t="shared" si="61"/>
        <v/>
      </c>
      <c r="V284" s="15">
        <f t="shared" si="62"/>
        <v>0</v>
      </c>
      <c r="W284" s="16">
        <f t="shared" si="63"/>
        <v>0</v>
      </c>
      <c r="X284" s="16">
        <f t="shared" si="56"/>
        <v>0</v>
      </c>
      <c r="Y284" s="17">
        <f t="shared" si="57"/>
        <v>0</v>
      </c>
      <c r="Z284" s="17">
        <f t="shared" si="58"/>
        <v>1050.4399999999957</v>
      </c>
      <c r="AA284" s="205" t="str">
        <f>IF(COUNTIF(K$6:K284,K284)=1,MAX(AA$6:AA283)+1,"")</f>
        <v/>
      </c>
      <c r="AB284" s="144">
        <f t="shared" si="64"/>
        <v>0</v>
      </c>
      <c r="AC284" s="24"/>
      <c r="AD284" s="24"/>
      <c r="AE284" s="24"/>
      <c r="AF284" s="24"/>
      <c r="AG284" s="24"/>
      <c r="AH284" s="24"/>
      <c r="AI284" s="24"/>
    </row>
    <row r="285" spans="2:35" ht="12.75">
      <c r="B285" s="31">
        <f>IF($B284="№",1,MAX($B$7:$B284)+1)</f>
        <v>279</v>
      </c>
      <c r="C285" s="147">
        <f t="shared" si="59"/>
        <v>0</v>
      </c>
      <c r="D285" s="9"/>
      <c r="E285" s="9"/>
      <c r="F285" s="10"/>
      <c r="G285" s="10"/>
      <c r="H285" s="11"/>
      <c r="I285" s="12"/>
      <c r="J285" s="12"/>
      <c r="K285" s="10"/>
      <c r="L285" s="33">
        <f t="shared" si="52"/>
        <v>0</v>
      </c>
      <c r="M285" s="34">
        <f t="shared" si="60"/>
        <v>0</v>
      </c>
      <c r="N285" s="17">
        <f t="shared" si="53"/>
        <v>0</v>
      </c>
      <c r="O285" s="35">
        <f t="shared" si="54"/>
        <v>0</v>
      </c>
      <c r="P285" s="32">
        <f t="shared" si="55"/>
        <v>0</v>
      </c>
      <c r="Q285" s="10"/>
      <c r="R285" s="13"/>
      <c r="S285" s="14"/>
      <c r="T285" s="10"/>
      <c r="U285" s="144" t="str">
        <f t="shared" si="61"/>
        <v/>
      </c>
      <c r="V285" s="15">
        <f t="shared" si="62"/>
        <v>0</v>
      </c>
      <c r="W285" s="16">
        <f t="shared" si="63"/>
        <v>0</v>
      </c>
      <c r="X285" s="16">
        <f t="shared" si="56"/>
        <v>0</v>
      </c>
      <c r="Y285" s="17">
        <f t="shared" si="57"/>
        <v>0</v>
      </c>
      <c r="Z285" s="17">
        <f t="shared" si="58"/>
        <v>1050.4399999999957</v>
      </c>
      <c r="AA285" s="205" t="str">
        <f>IF(COUNTIF(K$6:K285,K285)=1,MAX(AA$6:AA284)+1,"")</f>
        <v/>
      </c>
      <c r="AB285" s="144">
        <f t="shared" si="64"/>
        <v>0</v>
      </c>
      <c r="AC285" s="24"/>
      <c r="AD285" s="24"/>
      <c r="AE285" s="24"/>
      <c r="AF285" s="24"/>
      <c r="AG285" s="24"/>
      <c r="AH285" s="24"/>
      <c r="AI285" s="24"/>
    </row>
    <row r="286" spans="2:35" ht="12.75">
      <c r="B286" s="31">
        <f>IF($B285="№",1,MAX($B$7:$B285)+1)</f>
        <v>280</v>
      </c>
      <c r="C286" s="147">
        <f t="shared" si="59"/>
        <v>0</v>
      </c>
      <c r="D286" s="9"/>
      <c r="E286" s="9"/>
      <c r="F286" s="10"/>
      <c r="G286" s="10"/>
      <c r="H286" s="11"/>
      <c r="I286" s="12"/>
      <c r="J286" s="12"/>
      <c r="K286" s="10"/>
      <c r="L286" s="33">
        <f t="shared" si="52"/>
        <v>0</v>
      </c>
      <c r="M286" s="34">
        <f t="shared" si="60"/>
        <v>0</v>
      </c>
      <c r="N286" s="17">
        <f t="shared" si="53"/>
        <v>0</v>
      </c>
      <c r="O286" s="35">
        <f t="shared" si="54"/>
        <v>0</v>
      </c>
      <c r="P286" s="32">
        <f t="shared" si="55"/>
        <v>0</v>
      </c>
      <c r="Q286" s="10"/>
      <c r="R286" s="13"/>
      <c r="S286" s="14"/>
      <c r="T286" s="10"/>
      <c r="U286" s="144" t="str">
        <f t="shared" si="61"/>
        <v/>
      </c>
      <c r="V286" s="15">
        <f t="shared" si="62"/>
        <v>0</v>
      </c>
      <c r="W286" s="16">
        <f t="shared" si="63"/>
        <v>0</v>
      </c>
      <c r="X286" s="16">
        <f t="shared" si="56"/>
        <v>0</v>
      </c>
      <c r="Y286" s="17">
        <f t="shared" si="57"/>
        <v>0</v>
      </c>
      <c r="Z286" s="17">
        <f t="shared" si="58"/>
        <v>1050.4399999999957</v>
      </c>
      <c r="AA286" s="205" t="str">
        <f>IF(COUNTIF(K$6:K286,K286)=1,MAX(AA$6:AA285)+1,"")</f>
        <v/>
      </c>
      <c r="AB286" s="144">
        <f t="shared" si="64"/>
        <v>0</v>
      </c>
      <c r="AC286" s="24"/>
      <c r="AD286" s="24"/>
      <c r="AE286" s="24"/>
      <c r="AF286" s="24"/>
      <c r="AG286" s="24"/>
      <c r="AH286" s="24"/>
      <c r="AI286" s="24"/>
    </row>
    <row r="287" spans="2:35" ht="12.75">
      <c r="B287" s="31">
        <f>IF($B286="№",1,MAX($B$7:$B286)+1)</f>
        <v>281</v>
      </c>
      <c r="C287" s="147">
        <f t="shared" si="59"/>
        <v>0</v>
      </c>
      <c r="D287" s="9"/>
      <c r="E287" s="9"/>
      <c r="F287" s="10"/>
      <c r="G287" s="10"/>
      <c r="H287" s="11"/>
      <c r="I287" s="12"/>
      <c r="J287" s="12"/>
      <c r="K287" s="10"/>
      <c r="L287" s="33">
        <f t="shared" si="52"/>
        <v>0</v>
      </c>
      <c r="M287" s="34">
        <f t="shared" si="60"/>
        <v>0</v>
      </c>
      <c r="N287" s="17">
        <f t="shared" si="53"/>
        <v>0</v>
      </c>
      <c r="O287" s="35">
        <f t="shared" si="54"/>
        <v>0</v>
      </c>
      <c r="P287" s="32">
        <f t="shared" si="55"/>
        <v>0</v>
      </c>
      <c r="Q287" s="10"/>
      <c r="R287" s="13"/>
      <c r="S287" s="14"/>
      <c r="T287" s="10"/>
      <c r="U287" s="144" t="str">
        <f t="shared" si="61"/>
        <v/>
      </c>
      <c r="V287" s="15">
        <f t="shared" si="62"/>
        <v>0</v>
      </c>
      <c r="W287" s="16">
        <f t="shared" si="63"/>
        <v>0</v>
      </c>
      <c r="X287" s="16">
        <f t="shared" si="56"/>
        <v>0</v>
      </c>
      <c r="Y287" s="17">
        <f t="shared" si="57"/>
        <v>0</v>
      </c>
      <c r="Z287" s="17">
        <f t="shared" si="58"/>
        <v>1050.4399999999957</v>
      </c>
      <c r="AA287" s="205" t="str">
        <f>IF(COUNTIF(K$6:K287,K287)=1,MAX(AA$6:AA286)+1,"")</f>
        <v/>
      </c>
      <c r="AB287" s="144">
        <f t="shared" si="64"/>
        <v>0</v>
      </c>
      <c r="AC287" s="24"/>
      <c r="AD287" s="24"/>
      <c r="AE287" s="24"/>
      <c r="AF287" s="24"/>
      <c r="AG287" s="24"/>
      <c r="AH287" s="24"/>
      <c r="AI287" s="24"/>
    </row>
    <row r="288" spans="2:35" ht="12.75">
      <c r="B288" s="31">
        <f>IF($B287="№",1,MAX($B$7:$B287)+1)</f>
        <v>282</v>
      </c>
      <c r="C288" s="147">
        <f t="shared" si="59"/>
        <v>0</v>
      </c>
      <c r="D288" s="9"/>
      <c r="E288" s="9"/>
      <c r="F288" s="10"/>
      <c r="G288" s="10"/>
      <c r="H288" s="11"/>
      <c r="I288" s="12"/>
      <c r="J288" s="12"/>
      <c r="K288" s="10"/>
      <c r="L288" s="33">
        <f t="shared" si="52"/>
        <v>0</v>
      </c>
      <c r="M288" s="34">
        <f t="shared" si="60"/>
        <v>0</v>
      </c>
      <c r="N288" s="17">
        <f t="shared" si="53"/>
        <v>0</v>
      </c>
      <c r="O288" s="35">
        <f t="shared" si="54"/>
        <v>0</v>
      </c>
      <c r="P288" s="32">
        <f t="shared" si="55"/>
        <v>0</v>
      </c>
      <c r="Q288" s="10"/>
      <c r="R288" s="13"/>
      <c r="S288" s="14"/>
      <c r="T288" s="10"/>
      <c r="U288" s="144" t="str">
        <f t="shared" si="61"/>
        <v/>
      </c>
      <c r="V288" s="15">
        <f t="shared" si="62"/>
        <v>0</v>
      </c>
      <c r="W288" s="16">
        <f t="shared" si="63"/>
        <v>0</v>
      </c>
      <c r="X288" s="16">
        <f t="shared" si="56"/>
        <v>0</v>
      </c>
      <c r="Y288" s="17">
        <f t="shared" si="57"/>
        <v>0</v>
      </c>
      <c r="Z288" s="17">
        <f t="shared" si="58"/>
        <v>1050.4399999999957</v>
      </c>
      <c r="AA288" s="205" t="str">
        <f>IF(COUNTIF(K$6:K288,K288)=1,MAX(AA$6:AA287)+1,"")</f>
        <v/>
      </c>
      <c r="AB288" s="144">
        <f t="shared" si="64"/>
        <v>0</v>
      </c>
      <c r="AC288" s="24"/>
      <c r="AD288" s="24"/>
      <c r="AE288" s="24"/>
      <c r="AF288" s="24"/>
      <c r="AG288" s="24"/>
      <c r="AH288" s="24"/>
      <c r="AI288" s="24"/>
    </row>
    <row r="289" spans="2:35" ht="12.75">
      <c r="B289" s="31">
        <f>IF($B288="№",1,MAX($B$7:$B288)+1)</f>
        <v>283</v>
      </c>
      <c r="C289" s="147">
        <f t="shared" si="59"/>
        <v>0</v>
      </c>
      <c r="D289" s="9"/>
      <c r="E289" s="9"/>
      <c r="F289" s="10"/>
      <c r="G289" s="10"/>
      <c r="H289" s="11"/>
      <c r="I289" s="12"/>
      <c r="J289" s="12"/>
      <c r="K289" s="10"/>
      <c r="L289" s="33">
        <f t="shared" si="52"/>
        <v>0</v>
      </c>
      <c r="M289" s="34">
        <f t="shared" si="60"/>
        <v>0</v>
      </c>
      <c r="N289" s="17">
        <f t="shared" si="53"/>
        <v>0</v>
      </c>
      <c r="O289" s="35">
        <f t="shared" si="54"/>
        <v>0</v>
      </c>
      <c r="P289" s="32">
        <f t="shared" si="55"/>
        <v>0</v>
      </c>
      <c r="Q289" s="10"/>
      <c r="R289" s="13"/>
      <c r="S289" s="14"/>
      <c r="T289" s="10"/>
      <c r="U289" s="144" t="str">
        <f t="shared" si="61"/>
        <v/>
      </c>
      <c r="V289" s="15">
        <f t="shared" si="62"/>
        <v>0</v>
      </c>
      <c r="W289" s="16">
        <f t="shared" si="63"/>
        <v>0</v>
      </c>
      <c r="X289" s="16">
        <f t="shared" si="56"/>
        <v>0</v>
      </c>
      <c r="Y289" s="17">
        <f t="shared" si="57"/>
        <v>0</v>
      </c>
      <c r="Z289" s="17">
        <f t="shared" si="58"/>
        <v>1050.4399999999957</v>
      </c>
      <c r="AA289" s="205" t="str">
        <f>IF(COUNTIF(K$6:K289,K289)=1,MAX(AA$6:AA288)+1,"")</f>
        <v/>
      </c>
      <c r="AB289" s="144">
        <f t="shared" si="64"/>
        <v>0</v>
      </c>
      <c r="AC289" s="24"/>
      <c r="AD289" s="24"/>
      <c r="AE289" s="24"/>
      <c r="AF289" s="24"/>
      <c r="AG289" s="24"/>
      <c r="AH289" s="24"/>
      <c r="AI289" s="24"/>
    </row>
    <row r="290" spans="2:35" ht="12.75">
      <c r="B290" s="31">
        <f>IF($B289="№",1,MAX($B$7:$B289)+1)</f>
        <v>284</v>
      </c>
      <c r="C290" s="147">
        <f t="shared" si="59"/>
        <v>0</v>
      </c>
      <c r="D290" s="9"/>
      <c r="E290" s="9"/>
      <c r="F290" s="10"/>
      <c r="G290" s="10"/>
      <c r="H290" s="11"/>
      <c r="I290" s="12"/>
      <c r="J290" s="12"/>
      <c r="K290" s="10"/>
      <c r="L290" s="33">
        <f t="shared" si="52"/>
        <v>0</v>
      </c>
      <c r="M290" s="34">
        <f t="shared" si="60"/>
        <v>0</v>
      </c>
      <c r="N290" s="17">
        <f t="shared" si="53"/>
        <v>0</v>
      </c>
      <c r="O290" s="35">
        <f t="shared" si="54"/>
        <v>0</v>
      </c>
      <c r="P290" s="32">
        <f t="shared" si="55"/>
        <v>0</v>
      </c>
      <c r="Q290" s="10"/>
      <c r="R290" s="13"/>
      <c r="S290" s="14"/>
      <c r="T290" s="10"/>
      <c r="U290" s="144" t="str">
        <f t="shared" si="61"/>
        <v/>
      </c>
      <c r="V290" s="15">
        <f t="shared" si="62"/>
        <v>0</v>
      </c>
      <c r="W290" s="16">
        <f t="shared" si="63"/>
        <v>0</v>
      </c>
      <c r="X290" s="16">
        <f t="shared" si="56"/>
        <v>0</v>
      </c>
      <c r="Y290" s="17">
        <f t="shared" si="57"/>
        <v>0</v>
      </c>
      <c r="Z290" s="17">
        <f t="shared" si="58"/>
        <v>1050.4399999999957</v>
      </c>
      <c r="AA290" s="205" t="str">
        <f>IF(COUNTIF(K$6:K290,K290)=1,MAX(AA$6:AA289)+1,"")</f>
        <v/>
      </c>
      <c r="AB290" s="144">
        <f t="shared" si="64"/>
        <v>0</v>
      </c>
      <c r="AC290" s="24"/>
      <c r="AD290" s="24"/>
      <c r="AE290" s="24"/>
      <c r="AF290" s="24"/>
      <c r="AG290" s="24"/>
      <c r="AH290" s="24"/>
      <c r="AI290" s="24"/>
    </row>
    <row r="291" spans="2:35" ht="12.75">
      <c r="B291" s="31">
        <f>IF($B290="№",1,MAX($B$7:$B290)+1)</f>
        <v>285</v>
      </c>
      <c r="C291" s="147">
        <f t="shared" si="59"/>
        <v>0</v>
      </c>
      <c r="D291" s="9"/>
      <c r="E291" s="9"/>
      <c r="F291" s="10"/>
      <c r="G291" s="10"/>
      <c r="H291" s="11"/>
      <c r="I291" s="12"/>
      <c r="J291" s="12"/>
      <c r="K291" s="10"/>
      <c r="L291" s="33">
        <f t="shared" si="52"/>
        <v>0</v>
      </c>
      <c r="M291" s="34">
        <f t="shared" si="60"/>
        <v>0</v>
      </c>
      <c r="N291" s="17">
        <f t="shared" si="53"/>
        <v>0</v>
      </c>
      <c r="O291" s="35">
        <f t="shared" si="54"/>
        <v>0</v>
      </c>
      <c r="P291" s="32">
        <f t="shared" si="55"/>
        <v>0</v>
      </c>
      <c r="Q291" s="10"/>
      <c r="R291" s="13"/>
      <c r="S291" s="14"/>
      <c r="T291" s="10"/>
      <c r="U291" s="144" t="str">
        <f t="shared" si="61"/>
        <v/>
      </c>
      <c r="V291" s="15">
        <f t="shared" si="62"/>
        <v>0</v>
      </c>
      <c r="W291" s="16">
        <f t="shared" si="63"/>
        <v>0</v>
      </c>
      <c r="X291" s="16">
        <f t="shared" si="56"/>
        <v>0</v>
      </c>
      <c r="Y291" s="17">
        <f t="shared" si="57"/>
        <v>0</v>
      </c>
      <c r="Z291" s="17">
        <f t="shared" si="58"/>
        <v>1050.4399999999957</v>
      </c>
      <c r="AA291" s="205" t="str">
        <f>IF(COUNTIF(K$6:K291,K291)=1,MAX(AA$6:AA290)+1,"")</f>
        <v/>
      </c>
      <c r="AB291" s="144">
        <f t="shared" si="64"/>
        <v>0</v>
      </c>
      <c r="AC291" s="24"/>
      <c r="AD291" s="24"/>
      <c r="AE291" s="24"/>
      <c r="AF291" s="24"/>
      <c r="AG291" s="24"/>
      <c r="AH291" s="24"/>
      <c r="AI291" s="24"/>
    </row>
    <row r="292" spans="2:35" ht="12.75">
      <c r="B292" s="31">
        <f>IF($B291="№",1,MAX($B$7:$B291)+1)</f>
        <v>286</v>
      </c>
      <c r="C292" s="147">
        <f t="shared" si="59"/>
        <v>0</v>
      </c>
      <c r="D292" s="9"/>
      <c r="E292" s="9"/>
      <c r="F292" s="10"/>
      <c r="G292" s="10"/>
      <c r="H292" s="11"/>
      <c r="I292" s="12"/>
      <c r="J292" s="12"/>
      <c r="K292" s="10"/>
      <c r="L292" s="33">
        <f t="shared" si="52"/>
        <v>0</v>
      </c>
      <c r="M292" s="34">
        <f t="shared" si="60"/>
        <v>0</v>
      </c>
      <c r="N292" s="17">
        <f t="shared" si="53"/>
        <v>0</v>
      </c>
      <c r="O292" s="35">
        <f t="shared" si="54"/>
        <v>0</v>
      </c>
      <c r="P292" s="32">
        <f t="shared" si="55"/>
        <v>0</v>
      </c>
      <c r="Q292" s="10"/>
      <c r="R292" s="13"/>
      <c r="S292" s="14"/>
      <c r="T292" s="10"/>
      <c r="U292" s="144" t="str">
        <f t="shared" si="61"/>
        <v/>
      </c>
      <c r="V292" s="15">
        <f t="shared" si="62"/>
        <v>0</v>
      </c>
      <c r="W292" s="16">
        <f t="shared" si="63"/>
        <v>0</v>
      </c>
      <c r="X292" s="16">
        <f t="shared" si="56"/>
        <v>0</v>
      </c>
      <c r="Y292" s="17">
        <f t="shared" si="57"/>
        <v>0</v>
      </c>
      <c r="Z292" s="17">
        <f t="shared" si="58"/>
        <v>1050.4399999999957</v>
      </c>
      <c r="AA292" s="205" t="str">
        <f>IF(COUNTIF(K$6:K292,K292)=1,MAX(AA$6:AA291)+1,"")</f>
        <v/>
      </c>
      <c r="AB292" s="144">
        <f t="shared" si="64"/>
        <v>0</v>
      </c>
      <c r="AC292" s="24"/>
      <c r="AD292" s="24"/>
      <c r="AE292" s="24"/>
      <c r="AF292" s="24"/>
      <c r="AG292" s="24"/>
      <c r="AH292" s="24"/>
      <c r="AI292" s="24"/>
    </row>
    <row r="293" spans="2:35" ht="12.75">
      <c r="B293" s="31">
        <f>IF($B292="№",1,MAX($B$7:$B292)+1)</f>
        <v>287</v>
      </c>
      <c r="C293" s="147">
        <f t="shared" si="59"/>
        <v>0</v>
      </c>
      <c r="D293" s="9"/>
      <c r="E293" s="9"/>
      <c r="F293" s="10"/>
      <c r="G293" s="10"/>
      <c r="H293" s="11"/>
      <c r="I293" s="12"/>
      <c r="J293" s="12"/>
      <c r="K293" s="10"/>
      <c r="L293" s="33">
        <f t="shared" si="52"/>
        <v>0</v>
      </c>
      <c r="M293" s="34">
        <f t="shared" si="60"/>
        <v>0</v>
      </c>
      <c r="N293" s="17">
        <f t="shared" si="53"/>
        <v>0</v>
      </c>
      <c r="O293" s="35">
        <f t="shared" si="54"/>
        <v>0</v>
      </c>
      <c r="P293" s="32">
        <f t="shared" si="55"/>
        <v>0</v>
      </c>
      <c r="Q293" s="10"/>
      <c r="R293" s="13"/>
      <c r="S293" s="14"/>
      <c r="T293" s="10"/>
      <c r="U293" s="144" t="str">
        <f t="shared" si="61"/>
        <v/>
      </c>
      <c r="V293" s="15">
        <f t="shared" si="62"/>
        <v>0</v>
      </c>
      <c r="W293" s="16">
        <f t="shared" si="63"/>
        <v>0</v>
      </c>
      <c r="X293" s="16">
        <f t="shared" si="56"/>
        <v>0</v>
      </c>
      <c r="Y293" s="17">
        <f t="shared" si="57"/>
        <v>0</v>
      </c>
      <c r="Z293" s="17">
        <f t="shared" si="58"/>
        <v>1050.4399999999957</v>
      </c>
      <c r="AA293" s="205" t="str">
        <f>IF(COUNTIF(K$6:K293,K293)=1,MAX(AA$6:AA292)+1,"")</f>
        <v/>
      </c>
      <c r="AB293" s="144">
        <f t="shared" si="64"/>
        <v>0</v>
      </c>
      <c r="AC293" s="24"/>
      <c r="AD293" s="24"/>
      <c r="AE293" s="24"/>
      <c r="AF293" s="24"/>
      <c r="AG293" s="24"/>
      <c r="AH293" s="24"/>
      <c r="AI293" s="24"/>
    </row>
    <row r="294" spans="2:35" ht="12.75">
      <c r="B294" s="31">
        <f>IF($B293="№",1,MAX($B$7:$B293)+1)</f>
        <v>288</v>
      </c>
      <c r="C294" s="147">
        <f t="shared" si="59"/>
        <v>0</v>
      </c>
      <c r="D294" s="9"/>
      <c r="E294" s="9"/>
      <c r="F294" s="10"/>
      <c r="G294" s="10"/>
      <c r="H294" s="11"/>
      <c r="I294" s="12"/>
      <c r="J294" s="12"/>
      <c r="K294" s="10"/>
      <c r="L294" s="33">
        <f t="shared" si="52"/>
        <v>0</v>
      </c>
      <c r="M294" s="34">
        <f t="shared" si="60"/>
        <v>0</v>
      </c>
      <c r="N294" s="17">
        <f t="shared" si="53"/>
        <v>0</v>
      </c>
      <c r="O294" s="35">
        <f t="shared" si="54"/>
        <v>0</v>
      </c>
      <c r="P294" s="32">
        <f t="shared" si="55"/>
        <v>0</v>
      </c>
      <c r="Q294" s="10"/>
      <c r="R294" s="13"/>
      <c r="S294" s="14"/>
      <c r="T294" s="10"/>
      <c r="U294" s="144" t="str">
        <f t="shared" si="61"/>
        <v/>
      </c>
      <c r="V294" s="15">
        <f t="shared" si="62"/>
        <v>0</v>
      </c>
      <c r="W294" s="16">
        <f t="shared" si="63"/>
        <v>0</v>
      </c>
      <c r="X294" s="16">
        <f t="shared" si="56"/>
        <v>0</v>
      </c>
      <c r="Y294" s="17">
        <f t="shared" si="57"/>
        <v>0</v>
      </c>
      <c r="Z294" s="17">
        <f t="shared" si="58"/>
        <v>1050.4399999999957</v>
      </c>
      <c r="AA294" s="205" t="str">
        <f>IF(COUNTIF(K$6:K294,K294)=1,MAX(AA$6:AA293)+1,"")</f>
        <v/>
      </c>
      <c r="AB294" s="144">
        <f t="shared" si="64"/>
        <v>0</v>
      </c>
      <c r="AC294" s="24"/>
      <c r="AD294" s="24"/>
      <c r="AE294" s="24"/>
      <c r="AF294" s="24"/>
      <c r="AG294" s="24"/>
      <c r="AH294" s="24"/>
      <c r="AI294" s="24"/>
    </row>
    <row r="295" spans="2:35" ht="12.75">
      <c r="B295" s="31">
        <f>IF($B294="№",1,MAX($B$7:$B294)+1)</f>
        <v>289</v>
      </c>
      <c r="C295" s="147">
        <f t="shared" si="59"/>
        <v>0</v>
      </c>
      <c r="D295" s="9"/>
      <c r="E295" s="9"/>
      <c r="F295" s="10"/>
      <c r="G295" s="10"/>
      <c r="H295" s="11"/>
      <c r="I295" s="12"/>
      <c r="J295" s="12"/>
      <c r="K295" s="10"/>
      <c r="L295" s="33">
        <f t="shared" si="52"/>
        <v>0</v>
      </c>
      <c r="M295" s="34">
        <f t="shared" si="60"/>
        <v>0</v>
      </c>
      <c r="N295" s="17">
        <f t="shared" si="53"/>
        <v>0</v>
      </c>
      <c r="O295" s="35">
        <f t="shared" si="54"/>
        <v>0</v>
      </c>
      <c r="P295" s="32">
        <f t="shared" si="55"/>
        <v>0</v>
      </c>
      <c r="Q295" s="10"/>
      <c r="R295" s="13"/>
      <c r="S295" s="14"/>
      <c r="T295" s="10"/>
      <c r="U295" s="144" t="str">
        <f t="shared" si="61"/>
        <v/>
      </c>
      <c r="V295" s="15">
        <f t="shared" si="62"/>
        <v>0</v>
      </c>
      <c r="W295" s="16">
        <f t="shared" si="63"/>
        <v>0</v>
      </c>
      <c r="X295" s="16">
        <f t="shared" si="56"/>
        <v>0</v>
      </c>
      <c r="Y295" s="17">
        <f t="shared" si="57"/>
        <v>0</v>
      </c>
      <c r="Z295" s="17">
        <f t="shared" si="58"/>
        <v>1050.4399999999957</v>
      </c>
      <c r="AA295" s="205" t="str">
        <f>IF(COUNTIF(K$6:K295,K295)=1,MAX(AA$6:AA294)+1,"")</f>
        <v/>
      </c>
      <c r="AB295" s="144">
        <f t="shared" si="64"/>
        <v>0</v>
      </c>
      <c r="AC295" s="24"/>
      <c r="AD295" s="24"/>
      <c r="AE295" s="24"/>
      <c r="AF295" s="24"/>
      <c r="AG295" s="24"/>
      <c r="AH295" s="24"/>
      <c r="AI295" s="24"/>
    </row>
    <row r="296" spans="2:35" ht="12.75">
      <c r="B296" s="31">
        <f>IF($B295="№",1,MAX($B$7:$B295)+1)</f>
        <v>290</v>
      </c>
      <c r="C296" s="147">
        <f t="shared" si="59"/>
        <v>0</v>
      </c>
      <c r="D296" s="9"/>
      <c r="E296" s="9"/>
      <c r="F296" s="10"/>
      <c r="G296" s="10"/>
      <c r="H296" s="11"/>
      <c r="I296" s="12"/>
      <c r="J296" s="12"/>
      <c r="K296" s="10"/>
      <c r="L296" s="33">
        <f t="shared" si="52"/>
        <v>0</v>
      </c>
      <c r="M296" s="34">
        <f t="shared" si="60"/>
        <v>0</v>
      </c>
      <c r="N296" s="17">
        <f t="shared" si="53"/>
        <v>0</v>
      </c>
      <c r="O296" s="35">
        <f t="shared" si="54"/>
        <v>0</v>
      </c>
      <c r="P296" s="32">
        <f t="shared" si="55"/>
        <v>0</v>
      </c>
      <c r="Q296" s="10"/>
      <c r="R296" s="13"/>
      <c r="S296" s="14"/>
      <c r="T296" s="10"/>
      <c r="U296" s="144" t="str">
        <f t="shared" si="61"/>
        <v/>
      </c>
      <c r="V296" s="15">
        <f t="shared" si="62"/>
        <v>0</v>
      </c>
      <c r="W296" s="16">
        <f t="shared" si="63"/>
        <v>0</v>
      </c>
      <c r="X296" s="16">
        <f t="shared" si="56"/>
        <v>0</v>
      </c>
      <c r="Y296" s="17">
        <f t="shared" si="57"/>
        <v>0</v>
      </c>
      <c r="Z296" s="17">
        <f t="shared" si="58"/>
        <v>1050.4399999999957</v>
      </c>
      <c r="AA296" s="205" t="str">
        <f>IF(COUNTIF(K$6:K296,K296)=1,MAX(AA$6:AA295)+1,"")</f>
        <v/>
      </c>
      <c r="AB296" s="144">
        <f t="shared" si="64"/>
        <v>0</v>
      </c>
      <c r="AC296" s="24"/>
      <c r="AD296" s="24"/>
      <c r="AE296" s="24"/>
      <c r="AF296" s="24"/>
      <c r="AG296" s="24"/>
      <c r="AH296" s="24"/>
      <c r="AI296" s="24"/>
    </row>
    <row r="297" spans="2:35" ht="12.75">
      <c r="B297" s="31">
        <f>IF($B296="№",1,MAX($B$7:$B296)+1)</f>
        <v>291</v>
      </c>
      <c r="C297" s="147">
        <f t="shared" si="59"/>
        <v>0</v>
      </c>
      <c r="D297" s="9"/>
      <c r="E297" s="9"/>
      <c r="F297" s="10"/>
      <c r="G297" s="10"/>
      <c r="H297" s="11"/>
      <c r="I297" s="12"/>
      <c r="J297" s="12"/>
      <c r="K297" s="10"/>
      <c r="L297" s="33">
        <f t="shared" si="52"/>
        <v>0</v>
      </c>
      <c r="M297" s="34">
        <f t="shared" si="60"/>
        <v>0</v>
      </c>
      <c r="N297" s="17">
        <f t="shared" si="53"/>
        <v>0</v>
      </c>
      <c r="O297" s="35">
        <f t="shared" si="54"/>
        <v>0</v>
      </c>
      <c r="P297" s="32">
        <f t="shared" si="55"/>
        <v>0</v>
      </c>
      <c r="Q297" s="10"/>
      <c r="R297" s="13"/>
      <c r="S297" s="14"/>
      <c r="T297" s="10"/>
      <c r="U297" s="144" t="str">
        <f t="shared" si="61"/>
        <v/>
      </c>
      <c r="V297" s="15">
        <f t="shared" si="62"/>
        <v>0</v>
      </c>
      <c r="W297" s="16">
        <f t="shared" si="63"/>
        <v>0</v>
      </c>
      <c r="X297" s="16">
        <f t="shared" si="56"/>
        <v>0</v>
      </c>
      <c r="Y297" s="17">
        <f t="shared" si="57"/>
        <v>0</v>
      </c>
      <c r="Z297" s="17">
        <f t="shared" si="58"/>
        <v>1050.4399999999957</v>
      </c>
      <c r="AA297" s="205" t="str">
        <f>IF(COUNTIF(K$6:K297,K297)=1,MAX(AA$6:AA296)+1,"")</f>
        <v/>
      </c>
      <c r="AB297" s="144">
        <f t="shared" si="64"/>
        <v>0</v>
      </c>
      <c r="AC297" s="24"/>
      <c r="AD297" s="24"/>
      <c r="AE297" s="24"/>
      <c r="AF297" s="24"/>
      <c r="AG297" s="24"/>
      <c r="AH297" s="24"/>
      <c r="AI297" s="24"/>
    </row>
    <row r="298" spans="2:35" ht="12.75">
      <c r="B298" s="31">
        <f>IF($B297="№",1,MAX($B$7:$B297)+1)</f>
        <v>292</v>
      </c>
      <c r="C298" s="147">
        <f t="shared" si="59"/>
        <v>0</v>
      </c>
      <c r="D298" s="9"/>
      <c r="E298" s="9"/>
      <c r="F298" s="10"/>
      <c r="G298" s="10"/>
      <c r="H298" s="11"/>
      <c r="I298" s="12"/>
      <c r="J298" s="12"/>
      <c r="K298" s="10"/>
      <c r="L298" s="33">
        <f t="shared" si="52"/>
        <v>0</v>
      </c>
      <c r="M298" s="34">
        <f t="shared" si="60"/>
        <v>0</v>
      </c>
      <c r="N298" s="17">
        <f t="shared" si="53"/>
        <v>0</v>
      </c>
      <c r="O298" s="35">
        <f t="shared" si="54"/>
        <v>0</v>
      </c>
      <c r="P298" s="32">
        <f t="shared" si="55"/>
        <v>0</v>
      </c>
      <c r="Q298" s="10"/>
      <c r="R298" s="13"/>
      <c r="S298" s="14"/>
      <c r="T298" s="10"/>
      <c r="U298" s="144" t="str">
        <f t="shared" si="61"/>
        <v/>
      </c>
      <c r="V298" s="15">
        <f t="shared" si="62"/>
        <v>0</v>
      </c>
      <c r="W298" s="16">
        <f t="shared" si="63"/>
        <v>0</v>
      </c>
      <c r="X298" s="16">
        <f t="shared" si="56"/>
        <v>0</v>
      </c>
      <c r="Y298" s="17">
        <f t="shared" si="57"/>
        <v>0</v>
      </c>
      <c r="Z298" s="17">
        <f t="shared" si="58"/>
        <v>1050.4399999999957</v>
      </c>
      <c r="AA298" s="205" t="str">
        <f>IF(COUNTIF(K$6:K298,K298)=1,MAX(AA$6:AA297)+1,"")</f>
        <v/>
      </c>
      <c r="AB298" s="144">
        <f t="shared" si="64"/>
        <v>0</v>
      </c>
      <c r="AC298" s="24"/>
      <c r="AD298" s="24"/>
      <c r="AE298" s="24"/>
      <c r="AF298" s="24"/>
      <c r="AG298" s="24"/>
      <c r="AH298" s="24"/>
      <c r="AI298" s="24"/>
    </row>
    <row r="299" spans="2:35" ht="12.75">
      <c r="B299" s="31">
        <f>IF($B298="№",1,MAX($B$7:$B298)+1)</f>
        <v>293</v>
      </c>
      <c r="C299" s="147">
        <f t="shared" si="59"/>
        <v>0</v>
      </c>
      <c r="D299" s="9"/>
      <c r="E299" s="9"/>
      <c r="F299" s="10"/>
      <c r="G299" s="10"/>
      <c r="H299" s="11"/>
      <c r="I299" s="12"/>
      <c r="J299" s="12"/>
      <c r="K299" s="10"/>
      <c r="L299" s="33">
        <f t="shared" si="52"/>
        <v>0</v>
      </c>
      <c r="M299" s="34">
        <f t="shared" si="60"/>
        <v>0</v>
      </c>
      <c r="N299" s="17">
        <f t="shared" si="53"/>
        <v>0</v>
      </c>
      <c r="O299" s="35">
        <f t="shared" si="54"/>
        <v>0</v>
      </c>
      <c r="P299" s="32">
        <f t="shared" si="55"/>
        <v>0</v>
      </c>
      <c r="Q299" s="10"/>
      <c r="R299" s="13"/>
      <c r="S299" s="14"/>
      <c r="T299" s="10"/>
      <c r="U299" s="144" t="str">
        <f t="shared" si="61"/>
        <v/>
      </c>
      <c r="V299" s="15">
        <f t="shared" si="62"/>
        <v>0</v>
      </c>
      <c r="W299" s="16">
        <f t="shared" si="63"/>
        <v>0</v>
      </c>
      <c r="X299" s="16">
        <f t="shared" si="56"/>
        <v>0</v>
      </c>
      <c r="Y299" s="17">
        <f t="shared" si="57"/>
        <v>0</v>
      </c>
      <c r="Z299" s="17">
        <f t="shared" si="58"/>
        <v>1050.4399999999957</v>
      </c>
      <c r="AA299" s="205" t="str">
        <f>IF(COUNTIF(K$6:K299,K299)=1,MAX(AA$6:AA298)+1,"")</f>
        <v/>
      </c>
      <c r="AB299" s="144">
        <f t="shared" si="64"/>
        <v>0</v>
      </c>
      <c r="AC299" s="24"/>
      <c r="AD299" s="24"/>
      <c r="AE299" s="24"/>
      <c r="AF299" s="24"/>
      <c r="AG299" s="24"/>
      <c r="AH299" s="24"/>
      <c r="AI299" s="24"/>
    </row>
    <row r="300" spans="2:35" ht="12.75">
      <c r="B300" s="31">
        <f>IF($B299="№",1,MAX($B$7:$B299)+1)</f>
        <v>294</v>
      </c>
      <c r="C300" s="147">
        <f t="shared" si="59"/>
        <v>0</v>
      </c>
      <c r="D300" s="9"/>
      <c r="E300" s="9"/>
      <c r="F300" s="10"/>
      <c r="G300" s="10"/>
      <c r="H300" s="11"/>
      <c r="I300" s="12"/>
      <c r="J300" s="12"/>
      <c r="K300" s="10"/>
      <c r="L300" s="33">
        <f t="shared" si="52"/>
        <v>0</v>
      </c>
      <c r="M300" s="34">
        <f t="shared" si="60"/>
        <v>0</v>
      </c>
      <c r="N300" s="17">
        <f t="shared" si="53"/>
        <v>0</v>
      </c>
      <c r="O300" s="35">
        <f t="shared" si="54"/>
        <v>0</v>
      </c>
      <c r="P300" s="32">
        <f t="shared" si="55"/>
        <v>0</v>
      </c>
      <c r="Q300" s="10"/>
      <c r="R300" s="13"/>
      <c r="S300" s="14"/>
      <c r="T300" s="10"/>
      <c r="U300" s="144" t="str">
        <f t="shared" si="61"/>
        <v/>
      </c>
      <c r="V300" s="15">
        <f t="shared" si="62"/>
        <v>0</v>
      </c>
      <c r="W300" s="16">
        <f t="shared" si="63"/>
        <v>0</v>
      </c>
      <c r="X300" s="16">
        <f t="shared" si="56"/>
        <v>0</v>
      </c>
      <c r="Y300" s="17">
        <f t="shared" si="57"/>
        <v>0</v>
      </c>
      <c r="Z300" s="17">
        <f t="shared" si="58"/>
        <v>1050.4399999999957</v>
      </c>
      <c r="AA300" s="205" t="str">
        <f>IF(COUNTIF(K$6:K300,K300)=1,MAX(AA$6:AA299)+1,"")</f>
        <v/>
      </c>
      <c r="AB300" s="144">
        <f t="shared" si="64"/>
        <v>0</v>
      </c>
      <c r="AC300" s="24"/>
      <c r="AD300" s="24"/>
      <c r="AE300" s="24"/>
      <c r="AF300" s="24"/>
      <c r="AG300" s="24"/>
      <c r="AH300" s="24"/>
      <c r="AI300" s="24"/>
    </row>
    <row r="301" spans="2:35" ht="12.75">
      <c r="B301" s="31">
        <f>IF($B300="№",1,MAX($B$7:$B300)+1)</f>
        <v>295</v>
      </c>
      <c r="C301" s="147">
        <f t="shared" si="59"/>
        <v>0</v>
      </c>
      <c r="D301" s="9"/>
      <c r="E301" s="9"/>
      <c r="F301" s="10"/>
      <c r="G301" s="10"/>
      <c r="H301" s="11"/>
      <c r="I301" s="12"/>
      <c r="J301" s="12"/>
      <c r="K301" s="10"/>
      <c r="L301" s="33">
        <f t="shared" si="52"/>
        <v>0</v>
      </c>
      <c r="M301" s="34">
        <f t="shared" si="60"/>
        <v>0</v>
      </c>
      <c r="N301" s="17">
        <f t="shared" si="53"/>
        <v>0</v>
      </c>
      <c r="O301" s="35">
        <f t="shared" si="54"/>
        <v>0</v>
      </c>
      <c r="P301" s="32">
        <f t="shared" si="55"/>
        <v>0</v>
      </c>
      <c r="Q301" s="10"/>
      <c r="R301" s="13"/>
      <c r="S301" s="14"/>
      <c r="T301" s="10"/>
      <c r="U301" s="144" t="str">
        <f t="shared" si="61"/>
        <v/>
      </c>
      <c r="V301" s="15">
        <f t="shared" si="62"/>
        <v>0</v>
      </c>
      <c r="W301" s="16">
        <f t="shared" si="63"/>
        <v>0</v>
      </c>
      <c r="X301" s="16">
        <f t="shared" si="56"/>
        <v>0</v>
      </c>
      <c r="Y301" s="17">
        <f t="shared" si="57"/>
        <v>0</v>
      </c>
      <c r="Z301" s="17">
        <f t="shared" si="58"/>
        <v>1050.4399999999957</v>
      </c>
      <c r="AA301" s="205" t="str">
        <f>IF(COUNTIF(K$6:K301,K301)=1,MAX(AA$6:AA300)+1,"")</f>
        <v/>
      </c>
      <c r="AB301" s="144">
        <f t="shared" si="64"/>
        <v>0</v>
      </c>
      <c r="AC301" s="24"/>
      <c r="AD301" s="24"/>
      <c r="AE301" s="24"/>
      <c r="AF301" s="24"/>
      <c r="AG301" s="24"/>
      <c r="AH301" s="24"/>
      <c r="AI301" s="24"/>
    </row>
    <row r="302" spans="2:35" ht="12.75">
      <c r="B302" s="31">
        <f>IF($B301="№",1,MAX($B$7:$B301)+1)</f>
        <v>296</v>
      </c>
      <c r="C302" s="147">
        <f t="shared" si="59"/>
        <v>0</v>
      </c>
      <c r="D302" s="9"/>
      <c r="E302" s="9"/>
      <c r="F302" s="10"/>
      <c r="G302" s="10"/>
      <c r="H302" s="11"/>
      <c r="I302" s="12"/>
      <c r="J302" s="12"/>
      <c r="K302" s="10"/>
      <c r="L302" s="33">
        <f t="shared" si="52"/>
        <v>0</v>
      </c>
      <c r="M302" s="34">
        <f t="shared" si="60"/>
        <v>0</v>
      </c>
      <c r="N302" s="17">
        <f t="shared" si="53"/>
        <v>0</v>
      </c>
      <c r="O302" s="35">
        <f t="shared" si="54"/>
        <v>0</v>
      </c>
      <c r="P302" s="32">
        <f t="shared" si="55"/>
        <v>0</v>
      </c>
      <c r="Q302" s="10"/>
      <c r="R302" s="13"/>
      <c r="S302" s="14"/>
      <c r="T302" s="10"/>
      <c r="U302" s="144" t="str">
        <f t="shared" si="61"/>
        <v/>
      </c>
      <c r="V302" s="15">
        <f t="shared" si="62"/>
        <v>0</v>
      </c>
      <c r="W302" s="16">
        <f t="shared" si="63"/>
        <v>0</v>
      </c>
      <c r="X302" s="16">
        <f t="shared" si="56"/>
        <v>0</v>
      </c>
      <c r="Y302" s="17">
        <f t="shared" si="57"/>
        <v>0</v>
      </c>
      <c r="Z302" s="17">
        <f t="shared" si="58"/>
        <v>1050.4399999999957</v>
      </c>
      <c r="AA302" s="205" t="str">
        <f>IF(COUNTIF(K$6:K302,K302)=1,MAX(AA$6:AA301)+1,"")</f>
        <v/>
      </c>
      <c r="AB302" s="144">
        <f t="shared" si="64"/>
        <v>0</v>
      </c>
      <c r="AC302" s="24"/>
      <c r="AD302" s="24"/>
      <c r="AE302" s="24"/>
      <c r="AF302" s="24"/>
      <c r="AG302" s="24"/>
      <c r="AH302" s="24"/>
      <c r="AI302" s="24"/>
    </row>
    <row r="303" spans="2:35" ht="12.75">
      <c r="B303" s="31">
        <f>IF($B302="№",1,MAX($B$7:$B302)+1)</f>
        <v>297</v>
      </c>
      <c r="C303" s="147">
        <f t="shared" si="59"/>
        <v>0</v>
      </c>
      <c r="D303" s="9"/>
      <c r="E303" s="9"/>
      <c r="F303" s="10"/>
      <c r="G303" s="10"/>
      <c r="H303" s="11"/>
      <c r="I303" s="12"/>
      <c r="J303" s="12"/>
      <c r="K303" s="10"/>
      <c r="L303" s="33">
        <f t="shared" si="52"/>
        <v>0</v>
      </c>
      <c r="M303" s="34">
        <f t="shared" si="60"/>
        <v>0</v>
      </c>
      <c r="N303" s="17">
        <f t="shared" si="53"/>
        <v>0</v>
      </c>
      <c r="O303" s="35">
        <f t="shared" si="54"/>
        <v>0</v>
      </c>
      <c r="P303" s="32">
        <f t="shared" si="55"/>
        <v>0</v>
      </c>
      <c r="Q303" s="10"/>
      <c r="R303" s="13"/>
      <c r="S303" s="14"/>
      <c r="T303" s="10"/>
      <c r="U303" s="144" t="str">
        <f t="shared" si="61"/>
        <v/>
      </c>
      <c r="V303" s="15">
        <f t="shared" si="62"/>
        <v>0</v>
      </c>
      <c r="W303" s="16">
        <f t="shared" si="63"/>
        <v>0</v>
      </c>
      <c r="X303" s="16">
        <f t="shared" si="56"/>
        <v>0</v>
      </c>
      <c r="Y303" s="17">
        <f t="shared" si="57"/>
        <v>0</v>
      </c>
      <c r="Z303" s="17">
        <f t="shared" si="58"/>
        <v>1050.4399999999957</v>
      </c>
      <c r="AA303" s="205" t="str">
        <f>IF(COUNTIF(K$6:K303,K303)=1,MAX(AA$6:AA302)+1,"")</f>
        <v/>
      </c>
      <c r="AB303" s="144">
        <f t="shared" si="64"/>
        <v>0</v>
      </c>
      <c r="AC303" s="24"/>
      <c r="AD303" s="24"/>
      <c r="AE303" s="24"/>
      <c r="AF303" s="24"/>
      <c r="AG303" s="24"/>
      <c r="AH303" s="24"/>
      <c r="AI303" s="24"/>
    </row>
    <row r="304" spans="2:35" ht="12.75">
      <c r="B304" s="31">
        <f>IF($B303="№",1,MAX($B$7:$B303)+1)</f>
        <v>298</v>
      </c>
      <c r="C304" s="147">
        <f t="shared" si="59"/>
        <v>0</v>
      </c>
      <c r="D304" s="9"/>
      <c r="E304" s="9"/>
      <c r="F304" s="10"/>
      <c r="G304" s="10"/>
      <c r="H304" s="11"/>
      <c r="I304" s="12"/>
      <c r="J304" s="12"/>
      <c r="K304" s="10"/>
      <c r="L304" s="33">
        <f t="shared" si="52"/>
        <v>0</v>
      </c>
      <c r="M304" s="34">
        <f t="shared" si="60"/>
        <v>0</v>
      </c>
      <c r="N304" s="17">
        <f t="shared" si="53"/>
        <v>0</v>
      </c>
      <c r="O304" s="35">
        <f t="shared" si="54"/>
        <v>0</v>
      </c>
      <c r="P304" s="32">
        <f t="shared" si="55"/>
        <v>0</v>
      </c>
      <c r="Q304" s="10"/>
      <c r="R304" s="13"/>
      <c r="S304" s="14"/>
      <c r="T304" s="10"/>
      <c r="U304" s="144" t="str">
        <f t="shared" si="61"/>
        <v/>
      </c>
      <c r="V304" s="15">
        <f t="shared" si="62"/>
        <v>0</v>
      </c>
      <c r="W304" s="16">
        <f t="shared" si="63"/>
        <v>0</v>
      </c>
      <c r="X304" s="16">
        <f t="shared" si="56"/>
        <v>0</v>
      </c>
      <c r="Y304" s="17">
        <f t="shared" si="57"/>
        <v>0</v>
      </c>
      <c r="Z304" s="17">
        <f t="shared" si="58"/>
        <v>1050.4399999999957</v>
      </c>
      <c r="AA304" s="205" t="str">
        <f>IF(COUNTIF(K$6:K304,K304)=1,MAX(AA$6:AA303)+1,"")</f>
        <v/>
      </c>
      <c r="AB304" s="144">
        <f t="shared" si="64"/>
        <v>0</v>
      </c>
      <c r="AC304" s="24"/>
      <c r="AD304" s="24"/>
      <c r="AE304" s="24"/>
      <c r="AF304" s="24"/>
      <c r="AG304" s="24"/>
      <c r="AH304" s="24"/>
      <c r="AI304" s="24"/>
    </row>
    <row r="305" spans="2:35" ht="12.75">
      <c r="B305" s="31">
        <f>IF($B304="№",1,MAX($B$7:$B304)+1)</f>
        <v>299</v>
      </c>
      <c r="C305" s="147">
        <f t="shared" si="59"/>
        <v>0</v>
      </c>
      <c r="D305" s="9"/>
      <c r="E305" s="9"/>
      <c r="F305" s="10"/>
      <c r="G305" s="10"/>
      <c r="H305" s="11"/>
      <c r="I305" s="12"/>
      <c r="J305" s="12"/>
      <c r="K305" s="10"/>
      <c r="L305" s="33">
        <f t="shared" si="52"/>
        <v>0</v>
      </c>
      <c r="M305" s="34">
        <f t="shared" si="60"/>
        <v>0</v>
      </c>
      <c r="N305" s="17">
        <f t="shared" si="53"/>
        <v>0</v>
      </c>
      <c r="O305" s="35">
        <f t="shared" si="54"/>
        <v>0</v>
      </c>
      <c r="P305" s="32">
        <f t="shared" si="55"/>
        <v>0</v>
      </c>
      <c r="Q305" s="10"/>
      <c r="R305" s="13"/>
      <c r="S305" s="14"/>
      <c r="T305" s="10"/>
      <c r="U305" s="144" t="str">
        <f t="shared" si="61"/>
        <v/>
      </c>
      <c r="V305" s="15">
        <f t="shared" si="62"/>
        <v>0</v>
      </c>
      <c r="W305" s="16">
        <f t="shared" si="63"/>
        <v>0</v>
      </c>
      <c r="X305" s="16">
        <f t="shared" si="56"/>
        <v>0</v>
      </c>
      <c r="Y305" s="17">
        <f t="shared" si="57"/>
        <v>0</v>
      </c>
      <c r="Z305" s="17">
        <f t="shared" si="58"/>
        <v>1050.4399999999957</v>
      </c>
      <c r="AA305" s="205" t="str">
        <f>IF(COUNTIF(K$6:K305,K305)=1,MAX(AA$6:AA304)+1,"")</f>
        <v/>
      </c>
      <c r="AB305" s="144">
        <f t="shared" si="64"/>
        <v>0</v>
      </c>
      <c r="AC305" s="24"/>
      <c r="AD305" s="24"/>
      <c r="AE305" s="24"/>
      <c r="AF305" s="24"/>
      <c r="AG305" s="24"/>
      <c r="AH305" s="24"/>
      <c r="AI305" s="24"/>
    </row>
    <row r="306" spans="2:35" ht="12.75">
      <c r="B306" s="31">
        <f>IF($B305="№",1,MAX($B$7:$B305)+1)</f>
        <v>300</v>
      </c>
      <c r="C306" s="147">
        <f t="shared" si="59"/>
        <v>0</v>
      </c>
      <c r="D306" s="9"/>
      <c r="E306" s="9"/>
      <c r="F306" s="10"/>
      <c r="G306" s="10"/>
      <c r="H306" s="11"/>
      <c r="I306" s="12"/>
      <c r="J306" s="12"/>
      <c r="K306" s="10"/>
      <c r="L306" s="33">
        <f t="shared" si="52"/>
        <v>0</v>
      </c>
      <c r="M306" s="34">
        <f t="shared" si="60"/>
        <v>0</v>
      </c>
      <c r="N306" s="17">
        <f t="shared" si="53"/>
        <v>0</v>
      </c>
      <c r="O306" s="35">
        <f t="shared" si="54"/>
        <v>0</v>
      </c>
      <c r="P306" s="32">
        <f t="shared" si="55"/>
        <v>0</v>
      </c>
      <c r="Q306" s="10"/>
      <c r="R306" s="13"/>
      <c r="S306" s="14"/>
      <c r="T306" s="10"/>
      <c r="U306" s="144" t="str">
        <f t="shared" si="61"/>
        <v/>
      </c>
      <c r="V306" s="15">
        <f t="shared" si="62"/>
        <v>0</v>
      </c>
      <c r="W306" s="16">
        <f t="shared" si="63"/>
        <v>0</v>
      </c>
      <c r="X306" s="16">
        <f t="shared" si="56"/>
        <v>0</v>
      </c>
      <c r="Y306" s="17">
        <f t="shared" si="57"/>
        <v>0</v>
      </c>
      <c r="Z306" s="17">
        <f t="shared" si="58"/>
        <v>1050.4399999999957</v>
      </c>
      <c r="AA306" s="205" t="str">
        <f>IF(COUNTIF(K$6:K306,K306)=1,MAX(AA$6:AA305)+1,"")</f>
        <v/>
      </c>
      <c r="AB306" s="144">
        <f t="shared" si="64"/>
        <v>0</v>
      </c>
      <c r="AC306" s="24"/>
      <c r="AD306" s="24"/>
      <c r="AE306" s="24"/>
      <c r="AF306" s="24"/>
      <c r="AG306" s="24"/>
      <c r="AH306" s="24"/>
      <c r="AI306" s="24"/>
    </row>
    <row r="307" spans="2:35" ht="12.75">
      <c r="B307" s="31">
        <f>IF($B306="№",1,MAX($B$7:$B306)+1)</f>
        <v>301</v>
      </c>
      <c r="C307" s="147">
        <f t="shared" si="59"/>
        <v>0</v>
      </c>
      <c r="D307" s="9"/>
      <c r="E307" s="9"/>
      <c r="F307" s="10"/>
      <c r="G307" s="10"/>
      <c r="H307" s="11"/>
      <c r="I307" s="12"/>
      <c r="J307" s="12"/>
      <c r="K307" s="10"/>
      <c r="L307" s="33">
        <f t="shared" si="52"/>
        <v>0</v>
      </c>
      <c r="M307" s="34">
        <f t="shared" si="60"/>
        <v>0</v>
      </c>
      <c r="N307" s="17">
        <f t="shared" si="53"/>
        <v>0</v>
      </c>
      <c r="O307" s="35">
        <f t="shared" si="54"/>
        <v>0</v>
      </c>
      <c r="P307" s="32">
        <f t="shared" si="55"/>
        <v>0</v>
      </c>
      <c r="Q307" s="10"/>
      <c r="R307" s="13"/>
      <c r="S307" s="14"/>
      <c r="T307" s="10"/>
      <c r="U307" s="144" t="str">
        <f t="shared" si="61"/>
        <v/>
      </c>
      <c r="V307" s="15">
        <f t="shared" si="62"/>
        <v>0</v>
      </c>
      <c r="W307" s="16">
        <f t="shared" si="63"/>
        <v>0</v>
      </c>
      <c r="X307" s="16">
        <f t="shared" si="56"/>
        <v>0</v>
      </c>
      <c r="Y307" s="17">
        <f t="shared" si="57"/>
        <v>0</v>
      </c>
      <c r="Z307" s="17">
        <f t="shared" si="58"/>
        <v>1050.4399999999957</v>
      </c>
      <c r="AA307" s="205" t="str">
        <f>IF(COUNTIF(K$6:K307,K307)=1,MAX(AA$6:AA306)+1,"")</f>
        <v/>
      </c>
      <c r="AB307" s="144">
        <f t="shared" si="64"/>
        <v>0</v>
      </c>
      <c r="AC307" s="24"/>
      <c r="AD307" s="24"/>
      <c r="AE307" s="24"/>
      <c r="AF307" s="24"/>
      <c r="AG307" s="24"/>
      <c r="AH307" s="24"/>
      <c r="AI307" s="24"/>
    </row>
    <row r="308" spans="2:35" ht="12.75">
      <c r="B308" s="31">
        <f>IF($B307="№",1,MAX($B$7:$B307)+1)</f>
        <v>302</v>
      </c>
      <c r="C308" s="147">
        <f t="shared" si="59"/>
        <v>0</v>
      </c>
      <c r="D308" s="9"/>
      <c r="E308" s="9"/>
      <c r="F308" s="10"/>
      <c r="G308" s="10"/>
      <c r="H308" s="11"/>
      <c r="I308" s="12"/>
      <c r="J308" s="12"/>
      <c r="K308" s="10"/>
      <c r="L308" s="33">
        <f t="shared" si="52"/>
        <v>0</v>
      </c>
      <c r="M308" s="34">
        <f t="shared" si="60"/>
        <v>0</v>
      </c>
      <c r="N308" s="17">
        <f t="shared" si="53"/>
        <v>0</v>
      </c>
      <c r="O308" s="35">
        <f t="shared" si="54"/>
        <v>0</v>
      </c>
      <c r="P308" s="32">
        <f t="shared" si="55"/>
        <v>0</v>
      </c>
      <c r="Q308" s="10"/>
      <c r="R308" s="13"/>
      <c r="S308" s="14"/>
      <c r="T308" s="10"/>
      <c r="U308" s="144" t="str">
        <f t="shared" si="61"/>
        <v/>
      </c>
      <c r="V308" s="15">
        <f t="shared" si="62"/>
        <v>0</v>
      </c>
      <c r="W308" s="16">
        <f t="shared" si="63"/>
        <v>0</v>
      </c>
      <c r="X308" s="16">
        <f t="shared" si="56"/>
        <v>0</v>
      </c>
      <c r="Y308" s="17">
        <f t="shared" si="57"/>
        <v>0</v>
      </c>
      <c r="Z308" s="17">
        <f t="shared" si="58"/>
        <v>1050.4399999999957</v>
      </c>
      <c r="AA308" s="205" t="str">
        <f>IF(COUNTIF(K$6:K308,K308)=1,MAX(AA$6:AA307)+1,"")</f>
        <v/>
      </c>
      <c r="AB308" s="144">
        <f t="shared" si="64"/>
        <v>0</v>
      </c>
      <c r="AC308" s="24"/>
      <c r="AD308" s="24"/>
      <c r="AE308" s="24"/>
      <c r="AF308" s="24"/>
      <c r="AG308" s="24"/>
      <c r="AH308" s="24"/>
      <c r="AI308" s="24"/>
    </row>
    <row r="309" spans="2:35" ht="12.75">
      <c r="B309" s="31">
        <f>IF($B308="№",1,MAX($B$7:$B308)+1)</f>
        <v>303</v>
      </c>
      <c r="C309" s="147">
        <f t="shared" si="59"/>
        <v>0</v>
      </c>
      <c r="D309" s="9"/>
      <c r="E309" s="9"/>
      <c r="F309" s="10"/>
      <c r="G309" s="10"/>
      <c r="H309" s="11"/>
      <c r="I309" s="12"/>
      <c r="J309" s="12"/>
      <c r="K309" s="10"/>
      <c r="L309" s="33">
        <f t="shared" si="52"/>
        <v>0</v>
      </c>
      <c r="M309" s="34">
        <f t="shared" si="60"/>
        <v>0</v>
      </c>
      <c r="N309" s="17">
        <f t="shared" si="53"/>
        <v>0</v>
      </c>
      <c r="O309" s="35">
        <f t="shared" si="54"/>
        <v>0</v>
      </c>
      <c r="P309" s="32">
        <f t="shared" si="55"/>
        <v>0</v>
      </c>
      <c r="Q309" s="10"/>
      <c r="R309" s="13"/>
      <c r="S309" s="14"/>
      <c r="T309" s="10"/>
      <c r="U309" s="144" t="str">
        <f t="shared" si="61"/>
        <v/>
      </c>
      <c r="V309" s="15">
        <f t="shared" si="62"/>
        <v>0</v>
      </c>
      <c r="W309" s="16">
        <f t="shared" si="63"/>
        <v>0</v>
      </c>
      <c r="X309" s="16">
        <f t="shared" si="56"/>
        <v>0</v>
      </c>
      <c r="Y309" s="17">
        <f t="shared" si="57"/>
        <v>0</v>
      </c>
      <c r="Z309" s="17">
        <f t="shared" si="58"/>
        <v>1050.4399999999957</v>
      </c>
      <c r="AA309" s="205" t="str">
        <f>IF(COUNTIF(K$6:K309,K309)=1,MAX(AA$6:AA308)+1,"")</f>
        <v/>
      </c>
      <c r="AB309" s="144">
        <f t="shared" si="64"/>
        <v>0</v>
      </c>
      <c r="AC309" s="24"/>
      <c r="AD309" s="24"/>
      <c r="AE309" s="24"/>
      <c r="AF309" s="24"/>
      <c r="AG309" s="24"/>
      <c r="AH309" s="24"/>
      <c r="AI309" s="24"/>
    </row>
    <row r="310" spans="2:35" ht="12.75">
      <c r="B310" s="31">
        <f>IF($B309="№",1,MAX($B$7:$B309)+1)</f>
        <v>304</v>
      </c>
      <c r="C310" s="147">
        <f t="shared" si="59"/>
        <v>0</v>
      </c>
      <c r="D310" s="9"/>
      <c r="E310" s="9"/>
      <c r="F310" s="10"/>
      <c r="G310" s="10"/>
      <c r="H310" s="11"/>
      <c r="I310" s="12"/>
      <c r="J310" s="12"/>
      <c r="K310" s="10"/>
      <c r="L310" s="33">
        <f t="shared" si="52"/>
        <v>0</v>
      </c>
      <c r="M310" s="34">
        <f t="shared" si="60"/>
        <v>0</v>
      </c>
      <c r="N310" s="17">
        <f t="shared" si="53"/>
        <v>0</v>
      </c>
      <c r="O310" s="35">
        <f t="shared" si="54"/>
        <v>0</v>
      </c>
      <c r="P310" s="32">
        <f t="shared" si="55"/>
        <v>0</v>
      </c>
      <c r="Q310" s="10"/>
      <c r="R310" s="13"/>
      <c r="S310" s="14"/>
      <c r="T310" s="10"/>
      <c r="U310" s="144" t="str">
        <f t="shared" si="61"/>
        <v/>
      </c>
      <c r="V310" s="15">
        <f t="shared" si="62"/>
        <v>0</v>
      </c>
      <c r="W310" s="16">
        <f t="shared" si="63"/>
        <v>0</v>
      </c>
      <c r="X310" s="16">
        <f t="shared" si="56"/>
        <v>0</v>
      </c>
      <c r="Y310" s="17">
        <f t="shared" si="57"/>
        <v>0</v>
      </c>
      <c r="Z310" s="17">
        <f t="shared" si="58"/>
        <v>1050.4399999999957</v>
      </c>
      <c r="AA310" s="205" t="str">
        <f>IF(COUNTIF(K$6:K310,K310)=1,MAX(AA$6:AA309)+1,"")</f>
        <v/>
      </c>
      <c r="AB310" s="144">
        <f t="shared" si="64"/>
        <v>0</v>
      </c>
      <c r="AC310" s="24"/>
      <c r="AD310" s="24"/>
      <c r="AE310" s="24"/>
      <c r="AF310" s="24"/>
      <c r="AG310" s="24"/>
      <c r="AH310" s="24"/>
      <c r="AI310" s="24"/>
    </row>
    <row r="311" spans="2:35" ht="12.75">
      <c r="B311" s="31">
        <f>IF($B310="№",1,MAX($B$7:$B310)+1)</f>
        <v>305</v>
      </c>
      <c r="C311" s="147">
        <f t="shared" si="59"/>
        <v>0</v>
      </c>
      <c r="D311" s="9"/>
      <c r="E311" s="9"/>
      <c r="F311" s="10"/>
      <c r="G311" s="10"/>
      <c r="H311" s="11"/>
      <c r="I311" s="12"/>
      <c r="J311" s="12"/>
      <c r="K311" s="10"/>
      <c r="L311" s="33">
        <f t="shared" si="52"/>
        <v>0</v>
      </c>
      <c r="M311" s="34">
        <f t="shared" si="60"/>
        <v>0</v>
      </c>
      <c r="N311" s="17">
        <f t="shared" si="53"/>
        <v>0</v>
      </c>
      <c r="O311" s="35">
        <f t="shared" si="54"/>
        <v>0</v>
      </c>
      <c r="P311" s="32">
        <f t="shared" si="55"/>
        <v>0</v>
      </c>
      <c r="Q311" s="10"/>
      <c r="R311" s="13"/>
      <c r="S311" s="14"/>
      <c r="T311" s="10"/>
      <c r="U311" s="144" t="str">
        <f t="shared" si="61"/>
        <v/>
      </c>
      <c r="V311" s="15">
        <f t="shared" si="62"/>
        <v>0</v>
      </c>
      <c r="W311" s="16">
        <f t="shared" si="63"/>
        <v>0</v>
      </c>
      <c r="X311" s="16">
        <f t="shared" si="56"/>
        <v>0</v>
      </c>
      <c r="Y311" s="17">
        <f t="shared" si="57"/>
        <v>0</v>
      </c>
      <c r="Z311" s="17">
        <f t="shared" si="58"/>
        <v>1050.4399999999957</v>
      </c>
      <c r="AA311" s="205" t="str">
        <f>IF(COUNTIF(K$6:K311,K311)=1,MAX(AA$6:AA310)+1,"")</f>
        <v/>
      </c>
      <c r="AB311" s="144">
        <f t="shared" si="64"/>
        <v>0</v>
      </c>
      <c r="AC311" s="24"/>
      <c r="AD311" s="24"/>
      <c r="AE311" s="24"/>
      <c r="AF311" s="24"/>
      <c r="AG311" s="24"/>
      <c r="AH311" s="24"/>
      <c r="AI311" s="24"/>
    </row>
    <row r="312" spans="2:35" ht="12.75">
      <c r="B312" s="31">
        <f>IF($B311="№",1,MAX($B$7:$B311)+1)</f>
        <v>306</v>
      </c>
      <c r="C312" s="147">
        <f t="shared" si="59"/>
        <v>0</v>
      </c>
      <c r="D312" s="9"/>
      <c r="E312" s="9"/>
      <c r="F312" s="10"/>
      <c r="G312" s="10"/>
      <c r="H312" s="11"/>
      <c r="I312" s="12"/>
      <c r="J312" s="12"/>
      <c r="K312" s="10"/>
      <c r="L312" s="33">
        <f t="shared" si="52"/>
        <v>0</v>
      </c>
      <c r="M312" s="34">
        <f t="shared" si="60"/>
        <v>0</v>
      </c>
      <c r="N312" s="17">
        <f t="shared" si="53"/>
        <v>0</v>
      </c>
      <c r="O312" s="35">
        <f t="shared" si="54"/>
        <v>0</v>
      </c>
      <c r="P312" s="32">
        <f t="shared" si="55"/>
        <v>0</v>
      </c>
      <c r="Q312" s="10"/>
      <c r="R312" s="13"/>
      <c r="S312" s="14"/>
      <c r="T312" s="10"/>
      <c r="U312" s="144" t="str">
        <f t="shared" si="61"/>
        <v/>
      </c>
      <c r="V312" s="15">
        <f t="shared" si="62"/>
        <v>0</v>
      </c>
      <c r="W312" s="16">
        <f t="shared" si="63"/>
        <v>0</v>
      </c>
      <c r="X312" s="16">
        <f t="shared" si="56"/>
        <v>0</v>
      </c>
      <c r="Y312" s="17">
        <f t="shared" si="57"/>
        <v>0</v>
      </c>
      <c r="Z312" s="17">
        <f t="shared" si="58"/>
        <v>1050.4399999999957</v>
      </c>
      <c r="AA312" s="205" t="str">
        <f>IF(COUNTIF(K$6:K312,K312)=1,MAX(AA$6:AA311)+1,"")</f>
        <v/>
      </c>
      <c r="AB312" s="144">
        <f t="shared" si="64"/>
        <v>0</v>
      </c>
      <c r="AC312" s="24"/>
      <c r="AD312" s="24"/>
      <c r="AE312" s="24"/>
      <c r="AF312" s="24"/>
      <c r="AG312" s="24"/>
      <c r="AH312" s="24"/>
      <c r="AI312" s="24"/>
    </row>
    <row r="313" spans="2:35" ht="12.75">
      <c r="B313" s="31">
        <f>IF($B312="№",1,MAX($B$7:$B312)+1)</f>
        <v>307</v>
      </c>
      <c r="C313" s="147">
        <f t="shared" si="59"/>
        <v>0</v>
      </c>
      <c r="D313" s="9"/>
      <c r="E313" s="9"/>
      <c r="F313" s="10"/>
      <c r="G313" s="10"/>
      <c r="H313" s="11"/>
      <c r="I313" s="12"/>
      <c r="J313" s="12"/>
      <c r="K313" s="10"/>
      <c r="L313" s="33">
        <f t="shared" si="52"/>
        <v>0</v>
      </c>
      <c r="M313" s="34">
        <f t="shared" si="60"/>
        <v>0</v>
      </c>
      <c r="N313" s="17">
        <f t="shared" si="53"/>
        <v>0</v>
      </c>
      <c r="O313" s="35">
        <f t="shared" si="54"/>
        <v>0</v>
      </c>
      <c r="P313" s="32">
        <f t="shared" si="55"/>
        <v>0</v>
      </c>
      <c r="Q313" s="10"/>
      <c r="R313" s="13"/>
      <c r="S313" s="14"/>
      <c r="T313" s="10"/>
      <c r="U313" s="144" t="str">
        <f t="shared" si="61"/>
        <v/>
      </c>
      <c r="V313" s="15">
        <f t="shared" si="62"/>
        <v>0</v>
      </c>
      <c r="W313" s="16">
        <f t="shared" si="63"/>
        <v>0</v>
      </c>
      <c r="X313" s="16">
        <f t="shared" si="56"/>
        <v>0</v>
      </c>
      <c r="Y313" s="17">
        <f t="shared" si="57"/>
        <v>0</v>
      </c>
      <c r="Z313" s="17">
        <f t="shared" si="58"/>
        <v>1050.4399999999957</v>
      </c>
      <c r="AA313" s="205" t="str">
        <f>IF(COUNTIF(K$6:K313,K313)=1,MAX(AA$6:AA312)+1,"")</f>
        <v/>
      </c>
      <c r="AB313" s="144">
        <f t="shared" si="64"/>
        <v>0</v>
      </c>
      <c r="AC313" s="24"/>
      <c r="AD313" s="24"/>
      <c r="AE313" s="24"/>
      <c r="AF313" s="24"/>
      <c r="AG313" s="24"/>
      <c r="AH313" s="24"/>
      <c r="AI313" s="24"/>
    </row>
    <row r="314" spans="2:35" ht="12.75">
      <c r="B314" s="31">
        <f>IF($B313="№",1,MAX($B$7:$B313)+1)</f>
        <v>308</v>
      </c>
      <c r="C314" s="147">
        <f t="shared" si="59"/>
        <v>0</v>
      </c>
      <c r="D314" s="9"/>
      <c r="E314" s="9"/>
      <c r="F314" s="10"/>
      <c r="G314" s="10"/>
      <c r="H314" s="11"/>
      <c r="I314" s="12"/>
      <c r="J314" s="12"/>
      <c r="K314" s="10"/>
      <c r="L314" s="33">
        <f t="shared" si="52"/>
        <v>0</v>
      </c>
      <c r="M314" s="34">
        <f t="shared" si="60"/>
        <v>0</v>
      </c>
      <c r="N314" s="17">
        <f t="shared" si="53"/>
        <v>0</v>
      </c>
      <c r="O314" s="35">
        <f t="shared" si="54"/>
        <v>0</v>
      </c>
      <c r="P314" s="32">
        <f t="shared" si="55"/>
        <v>0</v>
      </c>
      <c r="Q314" s="10"/>
      <c r="R314" s="13"/>
      <c r="S314" s="14"/>
      <c r="T314" s="10"/>
      <c r="U314" s="144" t="str">
        <f t="shared" si="61"/>
        <v/>
      </c>
      <c r="V314" s="15">
        <f t="shared" si="62"/>
        <v>0</v>
      </c>
      <c r="W314" s="16">
        <f t="shared" si="63"/>
        <v>0</v>
      </c>
      <c r="X314" s="16">
        <f t="shared" si="56"/>
        <v>0</v>
      </c>
      <c r="Y314" s="17">
        <f t="shared" si="57"/>
        <v>0</v>
      </c>
      <c r="Z314" s="17">
        <f t="shared" si="58"/>
        <v>1050.4399999999957</v>
      </c>
      <c r="AA314" s="205" t="str">
        <f>IF(COUNTIF(K$6:K314,K314)=1,MAX(AA$6:AA313)+1,"")</f>
        <v/>
      </c>
      <c r="AB314" s="144">
        <f t="shared" si="64"/>
        <v>0</v>
      </c>
      <c r="AC314" s="24"/>
      <c r="AD314" s="24"/>
      <c r="AE314" s="24"/>
      <c r="AF314" s="24"/>
      <c r="AG314" s="24"/>
      <c r="AH314" s="24"/>
      <c r="AI314" s="24"/>
    </row>
    <row r="315" spans="2:35" ht="12.75">
      <c r="B315" s="31">
        <f>IF($B314="№",1,MAX($B$7:$B314)+1)</f>
        <v>309</v>
      </c>
      <c r="C315" s="147">
        <f t="shared" si="59"/>
        <v>0</v>
      </c>
      <c r="D315" s="9"/>
      <c r="E315" s="9"/>
      <c r="F315" s="10"/>
      <c r="G315" s="10"/>
      <c r="H315" s="11"/>
      <c r="I315" s="12"/>
      <c r="J315" s="12"/>
      <c r="K315" s="10"/>
      <c r="L315" s="33">
        <f t="shared" si="52"/>
        <v>0</v>
      </c>
      <c r="M315" s="34">
        <f t="shared" si="60"/>
        <v>0</v>
      </c>
      <c r="N315" s="17">
        <f t="shared" si="53"/>
        <v>0</v>
      </c>
      <c r="O315" s="35">
        <f t="shared" si="54"/>
        <v>0</v>
      </c>
      <c r="P315" s="32">
        <f t="shared" si="55"/>
        <v>0</v>
      </c>
      <c r="Q315" s="10"/>
      <c r="R315" s="13"/>
      <c r="S315" s="14"/>
      <c r="T315" s="10"/>
      <c r="U315" s="144" t="str">
        <f t="shared" si="61"/>
        <v/>
      </c>
      <c r="V315" s="15">
        <f t="shared" si="62"/>
        <v>0</v>
      </c>
      <c r="W315" s="16">
        <f t="shared" si="63"/>
        <v>0</v>
      </c>
      <c r="X315" s="16">
        <f t="shared" si="56"/>
        <v>0</v>
      </c>
      <c r="Y315" s="17">
        <f t="shared" si="57"/>
        <v>0</v>
      </c>
      <c r="Z315" s="17">
        <f t="shared" si="58"/>
        <v>1050.4399999999957</v>
      </c>
      <c r="AA315" s="205" t="str">
        <f>IF(COUNTIF(K$6:K315,K315)=1,MAX(AA$6:AA314)+1,"")</f>
        <v/>
      </c>
      <c r="AB315" s="144">
        <f t="shared" si="64"/>
        <v>0</v>
      </c>
      <c r="AC315" s="24"/>
      <c r="AD315" s="24"/>
      <c r="AE315" s="24"/>
      <c r="AF315" s="24"/>
      <c r="AG315" s="24"/>
      <c r="AH315" s="24"/>
      <c r="AI315" s="24"/>
    </row>
    <row r="316" spans="2:35" ht="12.75">
      <c r="B316" s="31">
        <f>IF($B315="№",1,MAX($B$7:$B315)+1)</f>
        <v>310</v>
      </c>
      <c r="C316" s="147">
        <f t="shared" si="59"/>
        <v>0</v>
      </c>
      <c r="D316" s="9"/>
      <c r="E316" s="9"/>
      <c r="F316" s="10"/>
      <c r="G316" s="10"/>
      <c r="H316" s="11"/>
      <c r="I316" s="12"/>
      <c r="J316" s="12"/>
      <c r="K316" s="10"/>
      <c r="L316" s="33">
        <f t="shared" si="52"/>
        <v>0</v>
      </c>
      <c r="M316" s="34">
        <f t="shared" si="60"/>
        <v>0</v>
      </c>
      <c r="N316" s="17">
        <f t="shared" si="53"/>
        <v>0</v>
      </c>
      <c r="O316" s="35">
        <f t="shared" si="54"/>
        <v>0</v>
      </c>
      <c r="P316" s="32">
        <f t="shared" si="55"/>
        <v>0</v>
      </c>
      <c r="Q316" s="10"/>
      <c r="R316" s="13"/>
      <c r="S316" s="14"/>
      <c r="T316" s="10"/>
      <c r="U316" s="144" t="str">
        <f t="shared" si="61"/>
        <v/>
      </c>
      <c r="V316" s="15">
        <f t="shared" si="62"/>
        <v>0</v>
      </c>
      <c r="W316" s="16">
        <f t="shared" si="63"/>
        <v>0</v>
      </c>
      <c r="X316" s="16">
        <f t="shared" si="56"/>
        <v>0</v>
      </c>
      <c r="Y316" s="17">
        <f t="shared" si="57"/>
        <v>0</v>
      </c>
      <c r="Z316" s="17">
        <f t="shared" si="58"/>
        <v>1050.4399999999957</v>
      </c>
      <c r="AA316" s="205" t="str">
        <f>IF(COUNTIF(K$6:K316,K316)=1,MAX(AA$6:AA315)+1,"")</f>
        <v/>
      </c>
      <c r="AB316" s="144">
        <f t="shared" si="64"/>
        <v>0</v>
      </c>
      <c r="AC316" s="24"/>
      <c r="AD316" s="24"/>
      <c r="AE316" s="24"/>
      <c r="AF316" s="24"/>
      <c r="AG316" s="24"/>
      <c r="AH316" s="24"/>
      <c r="AI316" s="24"/>
    </row>
    <row r="317" spans="2:35" ht="12.75">
      <c r="B317" s="31">
        <f>IF($B316="№",1,MAX($B$7:$B316)+1)</f>
        <v>311</v>
      </c>
      <c r="C317" s="147">
        <f t="shared" si="59"/>
        <v>0</v>
      </c>
      <c r="D317" s="9"/>
      <c r="E317" s="9"/>
      <c r="F317" s="10"/>
      <c r="G317" s="10"/>
      <c r="H317" s="11"/>
      <c r="I317" s="12"/>
      <c r="J317" s="12"/>
      <c r="K317" s="10"/>
      <c r="L317" s="33">
        <f t="shared" si="52"/>
        <v>0</v>
      </c>
      <c r="M317" s="34">
        <f t="shared" si="60"/>
        <v>0</v>
      </c>
      <c r="N317" s="17">
        <f t="shared" si="53"/>
        <v>0</v>
      </c>
      <c r="O317" s="35">
        <f t="shared" si="54"/>
        <v>0</v>
      </c>
      <c r="P317" s="32">
        <f t="shared" si="55"/>
        <v>0</v>
      </c>
      <c r="Q317" s="10"/>
      <c r="R317" s="13"/>
      <c r="S317" s="14"/>
      <c r="T317" s="10"/>
      <c r="U317" s="144" t="str">
        <f t="shared" si="61"/>
        <v/>
      </c>
      <c r="V317" s="15">
        <f t="shared" si="62"/>
        <v>0</v>
      </c>
      <c r="W317" s="16">
        <f t="shared" si="63"/>
        <v>0</v>
      </c>
      <c r="X317" s="16">
        <f t="shared" si="56"/>
        <v>0</v>
      </c>
      <c r="Y317" s="17">
        <f t="shared" si="57"/>
        <v>0</v>
      </c>
      <c r="Z317" s="17">
        <f t="shared" si="58"/>
        <v>1050.4399999999957</v>
      </c>
      <c r="AA317" s="205" t="str">
        <f>IF(COUNTIF(K$6:K317,K317)=1,MAX(AA$6:AA316)+1,"")</f>
        <v/>
      </c>
      <c r="AB317" s="144">
        <f t="shared" si="64"/>
        <v>0</v>
      </c>
      <c r="AC317" s="24"/>
      <c r="AD317" s="24"/>
      <c r="AE317" s="24"/>
      <c r="AF317" s="24"/>
      <c r="AG317" s="24"/>
      <c r="AH317" s="24"/>
      <c r="AI317" s="24"/>
    </row>
    <row r="318" spans="2:35" ht="12.75">
      <c r="B318" s="31">
        <f>IF($B317="№",1,MAX($B$7:$B317)+1)</f>
        <v>312</v>
      </c>
      <c r="C318" s="147">
        <f t="shared" si="59"/>
        <v>0</v>
      </c>
      <c r="D318" s="9"/>
      <c r="E318" s="9"/>
      <c r="F318" s="10"/>
      <c r="G318" s="10"/>
      <c r="H318" s="11"/>
      <c r="I318" s="12"/>
      <c r="J318" s="12"/>
      <c r="K318" s="10"/>
      <c r="L318" s="33">
        <f t="shared" si="52"/>
        <v>0</v>
      </c>
      <c r="M318" s="34">
        <f t="shared" si="60"/>
        <v>0</v>
      </c>
      <c r="N318" s="17">
        <f t="shared" si="53"/>
        <v>0</v>
      </c>
      <c r="O318" s="35">
        <f t="shared" si="54"/>
        <v>0</v>
      </c>
      <c r="P318" s="32">
        <f t="shared" si="55"/>
        <v>0</v>
      </c>
      <c r="Q318" s="10"/>
      <c r="R318" s="13"/>
      <c r="S318" s="14"/>
      <c r="T318" s="10"/>
      <c r="U318" s="144" t="str">
        <f t="shared" si="61"/>
        <v/>
      </c>
      <c r="V318" s="15">
        <f t="shared" si="62"/>
        <v>0</v>
      </c>
      <c r="W318" s="16">
        <f t="shared" si="63"/>
        <v>0</v>
      </c>
      <c r="X318" s="16">
        <f t="shared" si="56"/>
        <v>0</v>
      </c>
      <c r="Y318" s="17">
        <f t="shared" si="57"/>
        <v>0</v>
      </c>
      <c r="Z318" s="17">
        <f t="shared" si="58"/>
        <v>1050.4399999999957</v>
      </c>
      <c r="AA318" s="205" t="str">
        <f>IF(COUNTIF(K$6:K318,K318)=1,MAX(AA$6:AA317)+1,"")</f>
        <v/>
      </c>
      <c r="AB318" s="144">
        <f t="shared" si="64"/>
        <v>0</v>
      </c>
      <c r="AC318" s="24"/>
      <c r="AD318" s="24"/>
      <c r="AE318" s="24"/>
      <c r="AF318" s="24"/>
      <c r="AG318" s="24"/>
      <c r="AH318" s="24"/>
      <c r="AI318" s="24"/>
    </row>
    <row r="319" spans="2:35" ht="12.75">
      <c r="B319" s="31">
        <f>IF($B318="№",1,MAX($B$7:$B318)+1)</f>
        <v>313</v>
      </c>
      <c r="C319" s="147">
        <f t="shared" si="59"/>
        <v>0</v>
      </c>
      <c r="D319" s="9"/>
      <c r="E319" s="9"/>
      <c r="F319" s="10"/>
      <c r="G319" s="10"/>
      <c r="H319" s="11"/>
      <c r="I319" s="12"/>
      <c r="J319" s="12"/>
      <c r="K319" s="10"/>
      <c r="L319" s="33">
        <f t="shared" si="52"/>
        <v>0</v>
      </c>
      <c r="M319" s="34">
        <f t="shared" si="60"/>
        <v>0</v>
      </c>
      <c r="N319" s="17">
        <f t="shared" si="53"/>
        <v>0</v>
      </c>
      <c r="O319" s="35">
        <f t="shared" si="54"/>
        <v>0</v>
      </c>
      <c r="P319" s="32">
        <f t="shared" si="55"/>
        <v>0</v>
      </c>
      <c r="Q319" s="10"/>
      <c r="R319" s="13"/>
      <c r="S319" s="14"/>
      <c r="T319" s="10"/>
      <c r="U319" s="144" t="str">
        <f t="shared" si="61"/>
        <v/>
      </c>
      <c r="V319" s="15">
        <f t="shared" si="62"/>
        <v>0</v>
      </c>
      <c r="W319" s="16">
        <f t="shared" si="63"/>
        <v>0</v>
      </c>
      <c r="X319" s="16">
        <f t="shared" si="56"/>
        <v>0</v>
      </c>
      <c r="Y319" s="17">
        <f t="shared" si="57"/>
        <v>0</v>
      </c>
      <c r="Z319" s="17">
        <f t="shared" si="58"/>
        <v>1050.4399999999957</v>
      </c>
      <c r="AA319" s="205" t="str">
        <f>IF(COUNTIF(K$6:K319,K319)=1,MAX(AA$6:AA318)+1,"")</f>
        <v/>
      </c>
      <c r="AB319" s="144">
        <f t="shared" si="64"/>
        <v>0</v>
      </c>
      <c r="AC319" s="24"/>
      <c r="AD319" s="24"/>
      <c r="AE319" s="24"/>
      <c r="AF319" s="24"/>
      <c r="AG319" s="24"/>
      <c r="AH319" s="24"/>
      <c r="AI319" s="24"/>
    </row>
    <row r="320" spans="2:35" ht="12.75">
      <c r="B320" s="31">
        <f>IF($B319="№",1,MAX($B$7:$B319)+1)</f>
        <v>314</v>
      </c>
      <c r="C320" s="147">
        <f t="shared" si="59"/>
        <v>0</v>
      </c>
      <c r="D320" s="9"/>
      <c r="E320" s="9"/>
      <c r="F320" s="10"/>
      <c r="G320" s="10"/>
      <c r="H320" s="11"/>
      <c r="I320" s="12"/>
      <c r="J320" s="12"/>
      <c r="K320" s="10"/>
      <c r="L320" s="33">
        <f t="shared" si="52"/>
        <v>0</v>
      </c>
      <c r="M320" s="34">
        <f t="shared" si="60"/>
        <v>0</v>
      </c>
      <c r="N320" s="17">
        <f t="shared" si="53"/>
        <v>0</v>
      </c>
      <c r="O320" s="35">
        <f t="shared" si="54"/>
        <v>0</v>
      </c>
      <c r="P320" s="32">
        <f t="shared" si="55"/>
        <v>0</v>
      </c>
      <c r="Q320" s="10"/>
      <c r="R320" s="13"/>
      <c r="S320" s="14"/>
      <c r="T320" s="10"/>
      <c r="U320" s="144" t="str">
        <f t="shared" si="61"/>
        <v/>
      </c>
      <c r="V320" s="15">
        <f t="shared" si="62"/>
        <v>0</v>
      </c>
      <c r="W320" s="16">
        <f t="shared" si="63"/>
        <v>0</v>
      </c>
      <c r="X320" s="16">
        <f t="shared" si="56"/>
        <v>0</v>
      </c>
      <c r="Y320" s="17">
        <f t="shared" si="57"/>
        <v>0</v>
      </c>
      <c r="Z320" s="17">
        <f t="shared" si="58"/>
        <v>1050.4399999999957</v>
      </c>
      <c r="AA320" s="205" t="str">
        <f>IF(COUNTIF(K$6:K320,K320)=1,MAX(AA$6:AA319)+1,"")</f>
        <v/>
      </c>
      <c r="AB320" s="144">
        <f t="shared" si="64"/>
        <v>0</v>
      </c>
      <c r="AC320" s="24"/>
      <c r="AD320" s="24"/>
      <c r="AE320" s="24"/>
      <c r="AF320" s="24"/>
      <c r="AG320" s="24"/>
      <c r="AH320" s="24"/>
      <c r="AI320" s="24"/>
    </row>
    <row r="321" spans="2:35" ht="12.75">
      <c r="B321" s="31">
        <f>IF($B320="№",1,MAX($B$7:$B320)+1)</f>
        <v>315</v>
      </c>
      <c r="C321" s="147">
        <f t="shared" si="59"/>
        <v>0</v>
      </c>
      <c r="D321" s="9"/>
      <c r="E321" s="9"/>
      <c r="F321" s="10"/>
      <c r="G321" s="10"/>
      <c r="H321" s="11"/>
      <c r="I321" s="12"/>
      <c r="J321" s="12"/>
      <c r="K321" s="10"/>
      <c r="L321" s="33">
        <f t="shared" si="52"/>
        <v>0</v>
      </c>
      <c r="M321" s="34">
        <f t="shared" si="60"/>
        <v>0</v>
      </c>
      <c r="N321" s="17">
        <f t="shared" si="53"/>
        <v>0</v>
      </c>
      <c r="O321" s="35">
        <f t="shared" si="54"/>
        <v>0</v>
      </c>
      <c r="P321" s="32">
        <f t="shared" si="55"/>
        <v>0</v>
      </c>
      <c r="Q321" s="10"/>
      <c r="R321" s="13"/>
      <c r="S321" s="14"/>
      <c r="T321" s="10"/>
      <c r="U321" s="144" t="str">
        <f t="shared" si="61"/>
        <v/>
      </c>
      <c r="V321" s="15">
        <f t="shared" si="62"/>
        <v>0</v>
      </c>
      <c r="W321" s="16">
        <f t="shared" si="63"/>
        <v>0</v>
      </c>
      <c r="X321" s="16">
        <f t="shared" si="56"/>
        <v>0</v>
      </c>
      <c r="Y321" s="17">
        <f t="shared" si="57"/>
        <v>0</v>
      </c>
      <c r="Z321" s="17">
        <f t="shared" si="58"/>
        <v>1050.4399999999957</v>
      </c>
      <c r="AA321" s="205" t="str">
        <f>IF(COUNTIF(K$6:K321,K321)=1,MAX(AA$6:AA320)+1,"")</f>
        <v/>
      </c>
      <c r="AB321" s="144">
        <f t="shared" si="64"/>
        <v>0</v>
      </c>
      <c r="AC321" s="24"/>
      <c r="AD321" s="24"/>
      <c r="AE321" s="24"/>
      <c r="AF321" s="24"/>
      <c r="AG321" s="24"/>
      <c r="AH321" s="24"/>
      <c r="AI321" s="24"/>
    </row>
    <row r="322" spans="2:35" ht="12.75">
      <c r="B322" s="31">
        <f>IF($B321="№",1,MAX($B$7:$B321)+1)</f>
        <v>316</v>
      </c>
      <c r="C322" s="147">
        <f t="shared" si="59"/>
        <v>0</v>
      </c>
      <c r="D322" s="9"/>
      <c r="E322" s="9"/>
      <c r="F322" s="10"/>
      <c r="G322" s="10"/>
      <c r="H322" s="11"/>
      <c r="I322" s="12"/>
      <c r="J322" s="12"/>
      <c r="K322" s="10"/>
      <c r="L322" s="33">
        <f t="shared" si="52"/>
        <v>0</v>
      </c>
      <c r="M322" s="34">
        <f t="shared" si="60"/>
        <v>0</v>
      </c>
      <c r="N322" s="17">
        <f t="shared" si="53"/>
        <v>0</v>
      </c>
      <c r="O322" s="35">
        <f t="shared" si="54"/>
        <v>0</v>
      </c>
      <c r="P322" s="32">
        <f t="shared" si="55"/>
        <v>0</v>
      </c>
      <c r="Q322" s="10"/>
      <c r="R322" s="13"/>
      <c r="S322" s="14"/>
      <c r="T322" s="10"/>
      <c r="U322" s="144" t="str">
        <f t="shared" si="61"/>
        <v/>
      </c>
      <c r="V322" s="15">
        <f t="shared" si="62"/>
        <v>0</v>
      </c>
      <c r="W322" s="16">
        <f t="shared" si="63"/>
        <v>0</v>
      </c>
      <c r="X322" s="16">
        <f t="shared" si="56"/>
        <v>0</v>
      </c>
      <c r="Y322" s="17">
        <f t="shared" si="57"/>
        <v>0</v>
      </c>
      <c r="Z322" s="17">
        <f t="shared" si="58"/>
        <v>1050.4399999999957</v>
      </c>
      <c r="AA322" s="205" t="str">
        <f>IF(COUNTIF(K$6:K322,K322)=1,MAX(AA$6:AA321)+1,"")</f>
        <v/>
      </c>
      <c r="AB322" s="144">
        <f t="shared" si="64"/>
        <v>0</v>
      </c>
      <c r="AC322" s="24"/>
      <c r="AD322" s="24"/>
      <c r="AE322" s="24"/>
      <c r="AF322" s="24"/>
      <c r="AG322" s="24"/>
      <c r="AH322" s="24"/>
      <c r="AI322" s="24"/>
    </row>
    <row r="323" spans="2:35" ht="12.75">
      <c r="B323" s="31">
        <f>IF($B322="№",1,MAX($B$7:$B322)+1)</f>
        <v>317</v>
      </c>
      <c r="C323" s="147">
        <f t="shared" si="59"/>
        <v>0</v>
      </c>
      <c r="D323" s="9"/>
      <c r="E323" s="9"/>
      <c r="F323" s="10"/>
      <c r="G323" s="10"/>
      <c r="H323" s="11"/>
      <c r="I323" s="12"/>
      <c r="J323" s="12"/>
      <c r="K323" s="10"/>
      <c r="L323" s="33">
        <f t="shared" si="52"/>
        <v>0</v>
      </c>
      <c r="M323" s="34">
        <f t="shared" si="60"/>
        <v>0</v>
      </c>
      <c r="N323" s="17">
        <f t="shared" si="53"/>
        <v>0</v>
      </c>
      <c r="O323" s="35">
        <f t="shared" si="54"/>
        <v>0</v>
      </c>
      <c r="P323" s="32">
        <f t="shared" si="55"/>
        <v>0</v>
      </c>
      <c r="Q323" s="10"/>
      <c r="R323" s="13"/>
      <c r="S323" s="14"/>
      <c r="T323" s="10"/>
      <c r="U323" s="144" t="str">
        <f t="shared" si="61"/>
        <v/>
      </c>
      <c r="V323" s="15">
        <f t="shared" si="62"/>
        <v>0</v>
      </c>
      <c r="W323" s="16">
        <f t="shared" si="63"/>
        <v>0</v>
      </c>
      <c r="X323" s="16">
        <f t="shared" si="56"/>
        <v>0</v>
      </c>
      <c r="Y323" s="17">
        <f t="shared" si="57"/>
        <v>0</v>
      </c>
      <c r="Z323" s="17">
        <f t="shared" si="58"/>
        <v>1050.4399999999957</v>
      </c>
      <c r="AA323" s="205" t="str">
        <f>IF(COUNTIF(K$6:K323,K323)=1,MAX(AA$6:AA322)+1,"")</f>
        <v/>
      </c>
      <c r="AB323" s="144">
        <f t="shared" si="64"/>
        <v>0</v>
      </c>
      <c r="AC323" s="24"/>
      <c r="AD323" s="24"/>
      <c r="AE323" s="24"/>
      <c r="AF323" s="24"/>
      <c r="AG323" s="24"/>
      <c r="AH323" s="24"/>
      <c r="AI323" s="24"/>
    </row>
    <row r="324" spans="2:35" ht="12.75">
      <c r="B324" s="31">
        <f>IF($B323="№",1,MAX($B$7:$B323)+1)</f>
        <v>318</v>
      </c>
      <c r="C324" s="147">
        <f t="shared" si="59"/>
        <v>0</v>
      </c>
      <c r="D324" s="9"/>
      <c r="E324" s="9"/>
      <c r="F324" s="10"/>
      <c r="G324" s="10"/>
      <c r="H324" s="11"/>
      <c r="I324" s="12"/>
      <c r="J324" s="12"/>
      <c r="K324" s="10"/>
      <c r="L324" s="33">
        <f t="shared" si="52"/>
        <v>0</v>
      </c>
      <c r="M324" s="34">
        <f t="shared" si="60"/>
        <v>0</v>
      </c>
      <c r="N324" s="17">
        <f t="shared" si="53"/>
        <v>0</v>
      </c>
      <c r="O324" s="35">
        <f t="shared" si="54"/>
        <v>0</v>
      </c>
      <c r="P324" s="32">
        <f t="shared" si="55"/>
        <v>0</v>
      </c>
      <c r="Q324" s="10"/>
      <c r="R324" s="13"/>
      <c r="S324" s="14"/>
      <c r="T324" s="10"/>
      <c r="U324" s="144" t="str">
        <f t="shared" si="61"/>
        <v/>
      </c>
      <c r="V324" s="15">
        <f t="shared" si="62"/>
        <v>0</v>
      </c>
      <c r="W324" s="16">
        <f t="shared" si="63"/>
        <v>0</v>
      </c>
      <c r="X324" s="16">
        <f t="shared" si="56"/>
        <v>0</v>
      </c>
      <c r="Y324" s="17">
        <f t="shared" si="57"/>
        <v>0</v>
      </c>
      <c r="Z324" s="17">
        <f t="shared" si="58"/>
        <v>1050.4399999999957</v>
      </c>
      <c r="AA324" s="205" t="str">
        <f>IF(COUNTIF(K$6:K324,K324)=1,MAX(AA$6:AA323)+1,"")</f>
        <v/>
      </c>
      <c r="AB324" s="144">
        <f t="shared" si="64"/>
        <v>0</v>
      </c>
      <c r="AC324" s="24"/>
      <c r="AD324" s="24"/>
      <c r="AE324" s="24"/>
      <c r="AF324" s="24"/>
      <c r="AG324" s="24"/>
      <c r="AH324" s="24"/>
      <c r="AI324" s="24"/>
    </row>
    <row r="325" spans="2:35" ht="12.75">
      <c r="B325" s="31">
        <f>IF($B324="№",1,MAX($B$7:$B324)+1)</f>
        <v>319</v>
      </c>
      <c r="C325" s="147">
        <f t="shared" si="59"/>
        <v>0</v>
      </c>
      <c r="D325" s="9"/>
      <c r="E325" s="9"/>
      <c r="F325" s="10"/>
      <c r="G325" s="10"/>
      <c r="H325" s="11"/>
      <c r="I325" s="12"/>
      <c r="J325" s="12"/>
      <c r="K325" s="10"/>
      <c r="L325" s="33">
        <f t="shared" si="52"/>
        <v>0</v>
      </c>
      <c r="M325" s="34">
        <f t="shared" si="60"/>
        <v>0</v>
      </c>
      <c r="N325" s="17">
        <f t="shared" si="53"/>
        <v>0</v>
      </c>
      <c r="O325" s="35">
        <f t="shared" si="54"/>
        <v>0</v>
      </c>
      <c r="P325" s="32">
        <f t="shared" si="55"/>
        <v>0</v>
      </c>
      <c r="Q325" s="10"/>
      <c r="R325" s="13"/>
      <c r="S325" s="14"/>
      <c r="T325" s="10"/>
      <c r="U325" s="144" t="str">
        <f t="shared" si="61"/>
        <v/>
      </c>
      <c r="V325" s="15">
        <f t="shared" si="62"/>
        <v>0</v>
      </c>
      <c r="W325" s="16">
        <f t="shared" si="63"/>
        <v>0</v>
      </c>
      <c r="X325" s="16">
        <f t="shared" si="56"/>
        <v>0</v>
      </c>
      <c r="Y325" s="17">
        <f t="shared" si="57"/>
        <v>0</v>
      </c>
      <c r="Z325" s="17">
        <f t="shared" si="58"/>
        <v>1050.4399999999957</v>
      </c>
      <c r="AA325" s="205" t="str">
        <f>IF(COUNTIF(K$6:K325,K325)=1,MAX(AA$6:AA324)+1,"")</f>
        <v/>
      </c>
      <c r="AB325" s="144">
        <f t="shared" si="64"/>
        <v>0</v>
      </c>
      <c r="AC325" s="24"/>
      <c r="AD325" s="24"/>
      <c r="AE325" s="24"/>
      <c r="AF325" s="24"/>
      <c r="AG325" s="24"/>
      <c r="AH325" s="24"/>
      <c r="AI325" s="24"/>
    </row>
    <row r="326" spans="2:35" ht="12.75">
      <c r="B326" s="31">
        <f>IF($B325="№",1,MAX($B$7:$B325)+1)</f>
        <v>320</v>
      </c>
      <c r="C326" s="147">
        <f t="shared" si="59"/>
        <v>0</v>
      </c>
      <c r="D326" s="9"/>
      <c r="E326" s="9"/>
      <c r="F326" s="10"/>
      <c r="G326" s="10"/>
      <c r="H326" s="11"/>
      <c r="I326" s="12"/>
      <c r="J326" s="12"/>
      <c r="K326" s="10"/>
      <c r="L326" s="33">
        <f t="shared" si="52"/>
        <v>0</v>
      </c>
      <c r="M326" s="34">
        <f t="shared" si="60"/>
        <v>0</v>
      </c>
      <c r="N326" s="17">
        <f t="shared" si="53"/>
        <v>0</v>
      </c>
      <c r="O326" s="35">
        <f t="shared" si="54"/>
        <v>0</v>
      </c>
      <c r="P326" s="32">
        <f t="shared" si="55"/>
        <v>0</v>
      </c>
      <c r="Q326" s="10"/>
      <c r="R326" s="13"/>
      <c r="S326" s="14"/>
      <c r="T326" s="10"/>
      <c r="U326" s="144" t="str">
        <f t="shared" si="61"/>
        <v/>
      </c>
      <c r="V326" s="15">
        <f t="shared" si="62"/>
        <v>0</v>
      </c>
      <c r="W326" s="16">
        <f t="shared" si="63"/>
        <v>0</v>
      </c>
      <c r="X326" s="16">
        <f t="shared" si="56"/>
        <v>0</v>
      </c>
      <c r="Y326" s="17">
        <f t="shared" si="57"/>
        <v>0</v>
      </c>
      <c r="Z326" s="17">
        <f t="shared" si="58"/>
        <v>1050.4399999999957</v>
      </c>
      <c r="AA326" s="205" t="str">
        <f>IF(COUNTIF(K$6:K326,K326)=1,MAX(AA$6:AA325)+1,"")</f>
        <v/>
      </c>
      <c r="AB326" s="144">
        <f t="shared" si="64"/>
        <v>0</v>
      </c>
      <c r="AC326" s="24"/>
      <c r="AD326" s="24"/>
      <c r="AE326" s="24"/>
      <c r="AF326" s="24"/>
      <c r="AG326" s="24"/>
      <c r="AH326" s="24"/>
      <c r="AI326" s="24"/>
    </row>
    <row r="327" spans="2:35" ht="12.75">
      <c r="B327" s="31">
        <f>IF($B326="№",1,MAX($B$7:$B326)+1)</f>
        <v>321</v>
      </c>
      <c r="C327" s="147">
        <f t="shared" si="59"/>
        <v>0</v>
      </c>
      <c r="D327" s="9"/>
      <c r="E327" s="9"/>
      <c r="F327" s="10"/>
      <c r="G327" s="10"/>
      <c r="H327" s="11"/>
      <c r="I327" s="12"/>
      <c r="J327" s="12"/>
      <c r="K327" s="10"/>
      <c r="L327" s="33">
        <f t="shared" ref="L327:L390" si="65">IF(OR($P$2*$C327*$H327*$W327*$I327*$J327=0,$F327="",$G327=""),0,IF(OR($G327="Long",$G327="buy"),($J327-$I327),($I327-$J327)))</f>
        <v>0</v>
      </c>
      <c r="M327" s="34">
        <f t="shared" si="60"/>
        <v>0</v>
      </c>
      <c r="N327" s="17">
        <f t="shared" ref="N327:N390" si="66">IF(OR($P$2*$C327*$H327*$I327*$J327=0,$F327="",$G327=""),0,$Y327-$X327)</f>
        <v>0</v>
      </c>
      <c r="O327" s="35">
        <f t="shared" ref="O327:O390" si="67">IFERROR(IF(OR($P$2*$C327*$H327*$I327*$J327=0,$F327="",$G327=""),0,$N327/$W327),"")</f>
        <v>0</v>
      </c>
      <c r="P327" s="32">
        <f t="shared" ref="P327:P390" si="68">IF(OR($E327=0,$D327=0,$E327&lt;$D327),0,$E327-$D327)</f>
        <v>0</v>
      </c>
      <c r="Q327" s="10"/>
      <c r="R327" s="13"/>
      <c r="S327" s="14"/>
      <c r="T327" s="10"/>
      <c r="U327" s="144" t="str">
        <f t="shared" si="61"/>
        <v/>
      </c>
      <c r="V327" s="15">
        <f t="shared" si="62"/>
        <v>0</v>
      </c>
      <c r="W327" s="16">
        <f t="shared" si="63"/>
        <v>0</v>
      </c>
      <c r="X327" s="16">
        <f t="shared" ref="X327:X390" si="69">IF(OR($P$2*$C327*$H327*$W327*$I327=0,$F327=""),0,IF($U327="ME",$D$3*$H327,$E$3*$H327))</f>
        <v>0</v>
      </c>
      <c r="Y327" s="17">
        <f t="shared" ref="Y327:Y390" si="70">IF(OR($P$2*$C327*$H327*$I327*$J327=0,$F327=""),0,IF($U327="ME",$L327*5*$H327,$L327*50*$H327))</f>
        <v>0</v>
      </c>
      <c r="Z327" s="17">
        <f t="shared" ref="Z327:Z390" si="71">$Z326+$N327+$S327</f>
        <v>1050.4399999999957</v>
      </c>
      <c r="AA327" s="205" t="str">
        <f>IF(COUNTIF(K$6:K327,K327)=1,MAX(AA$6:AA326)+1,"")</f>
        <v/>
      </c>
      <c r="AB327" s="144">
        <f t="shared" si="64"/>
        <v>0</v>
      </c>
      <c r="AC327" s="24"/>
      <c r="AD327" s="24"/>
      <c r="AE327" s="24"/>
      <c r="AF327" s="24"/>
      <c r="AG327" s="24"/>
      <c r="AH327" s="24"/>
      <c r="AI327" s="24"/>
    </row>
    <row r="328" spans="2:35" ht="12.75">
      <c r="B328" s="31">
        <f>IF($B327="№",1,MAX($B$7:$B327)+1)</f>
        <v>322</v>
      </c>
      <c r="C328" s="147">
        <f t="shared" ref="C328:C391" si="72">INT($D328)</f>
        <v>0</v>
      </c>
      <c r="D328" s="9"/>
      <c r="E328" s="9"/>
      <c r="F328" s="10"/>
      <c r="G328" s="10"/>
      <c r="H328" s="11"/>
      <c r="I328" s="12"/>
      <c r="J328" s="12"/>
      <c r="K328" s="10"/>
      <c r="L328" s="33">
        <f t="shared" si="65"/>
        <v>0</v>
      </c>
      <c r="M328" s="34">
        <f t="shared" ref="M328:M391" si="73">$L328*4</f>
        <v>0</v>
      </c>
      <c r="N328" s="17">
        <f t="shared" si="66"/>
        <v>0</v>
      </c>
      <c r="O328" s="35">
        <f t="shared" si="67"/>
        <v>0</v>
      </c>
      <c r="P328" s="32">
        <f t="shared" si="68"/>
        <v>0</v>
      </c>
      <c r="Q328" s="10"/>
      <c r="R328" s="13"/>
      <c r="S328" s="14"/>
      <c r="T328" s="10"/>
      <c r="U328" s="144" t="str">
        <f t="shared" ref="U328:U391" si="74">LEFT($F328,2)</f>
        <v/>
      </c>
      <c r="V328" s="15">
        <f t="shared" ref="V328:V391" si="75">$D328-INT($D328)</f>
        <v>0</v>
      </c>
      <c r="W328" s="16">
        <f t="shared" ref="W328:W391" si="76">IF($P$2*$C328*$H328=0,0,IF($W327="Сумма на момент открытия сделки",$P$2,$W327+$N327+$S327))</f>
        <v>0</v>
      </c>
      <c r="X328" s="16">
        <f t="shared" si="69"/>
        <v>0</v>
      </c>
      <c r="Y328" s="17">
        <f t="shared" si="70"/>
        <v>0</v>
      </c>
      <c r="Z328" s="17">
        <f t="shared" si="71"/>
        <v>1050.4399999999957</v>
      </c>
      <c r="AA328" s="205" t="str">
        <f>IF(COUNTIF(K$6:K328,K328)=1,MAX(AA$6:AA327)+1,"")</f>
        <v/>
      </c>
      <c r="AB328" s="144">
        <f t="shared" ref="AB328:AB391" si="77">K328</f>
        <v>0</v>
      </c>
      <c r="AC328" s="24"/>
      <c r="AD328" s="24"/>
      <c r="AE328" s="24"/>
      <c r="AF328" s="24"/>
      <c r="AG328" s="24"/>
      <c r="AH328" s="24"/>
      <c r="AI328" s="24"/>
    </row>
    <row r="329" spans="2:35" ht="12.75">
      <c r="B329" s="31">
        <f>IF($B328="№",1,MAX($B$7:$B328)+1)</f>
        <v>323</v>
      </c>
      <c r="C329" s="147">
        <f t="shared" si="72"/>
        <v>0</v>
      </c>
      <c r="D329" s="9"/>
      <c r="E329" s="9"/>
      <c r="F329" s="10"/>
      <c r="G329" s="10"/>
      <c r="H329" s="11"/>
      <c r="I329" s="12"/>
      <c r="J329" s="12"/>
      <c r="K329" s="10"/>
      <c r="L329" s="33">
        <f t="shared" si="65"/>
        <v>0</v>
      </c>
      <c r="M329" s="34">
        <f t="shared" si="73"/>
        <v>0</v>
      </c>
      <c r="N329" s="17">
        <f t="shared" si="66"/>
        <v>0</v>
      </c>
      <c r="O329" s="35">
        <f t="shared" si="67"/>
        <v>0</v>
      </c>
      <c r="P329" s="32">
        <f t="shared" si="68"/>
        <v>0</v>
      </c>
      <c r="Q329" s="10"/>
      <c r="R329" s="13"/>
      <c r="S329" s="14"/>
      <c r="T329" s="10"/>
      <c r="U329" s="144" t="str">
        <f t="shared" si="74"/>
        <v/>
      </c>
      <c r="V329" s="15">
        <f t="shared" si="75"/>
        <v>0</v>
      </c>
      <c r="W329" s="16">
        <f t="shared" si="76"/>
        <v>0</v>
      </c>
      <c r="X329" s="16">
        <f t="shared" si="69"/>
        <v>0</v>
      </c>
      <c r="Y329" s="17">
        <f t="shared" si="70"/>
        <v>0</v>
      </c>
      <c r="Z329" s="17">
        <f t="shared" si="71"/>
        <v>1050.4399999999957</v>
      </c>
      <c r="AA329" s="205" t="str">
        <f>IF(COUNTIF(K$6:K329,K329)=1,MAX(AA$6:AA328)+1,"")</f>
        <v/>
      </c>
      <c r="AB329" s="144">
        <f t="shared" si="77"/>
        <v>0</v>
      </c>
      <c r="AC329" s="24"/>
      <c r="AD329" s="24"/>
      <c r="AE329" s="24"/>
      <c r="AF329" s="24"/>
      <c r="AG329" s="24"/>
      <c r="AH329" s="24"/>
      <c r="AI329" s="24"/>
    </row>
    <row r="330" spans="2:35" ht="12.75">
      <c r="B330" s="31">
        <f>IF($B329="№",1,MAX($B$7:$B329)+1)</f>
        <v>324</v>
      </c>
      <c r="C330" s="147">
        <f t="shared" si="72"/>
        <v>0</v>
      </c>
      <c r="D330" s="9"/>
      <c r="E330" s="9"/>
      <c r="F330" s="10"/>
      <c r="G330" s="10"/>
      <c r="H330" s="11"/>
      <c r="I330" s="12"/>
      <c r="J330" s="12"/>
      <c r="K330" s="10"/>
      <c r="L330" s="33">
        <f t="shared" si="65"/>
        <v>0</v>
      </c>
      <c r="M330" s="34">
        <f t="shared" si="73"/>
        <v>0</v>
      </c>
      <c r="N330" s="17">
        <f t="shared" si="66"/>
        <v>0</v>
      </c>
      <c r="O330" s="35">
        <f t="shared" si="67"/>
        <v>0</v>
      </c>
      <c r="P330" s="32">
        <f t="shared" si="68"/>
        <v>0</v>
      </c>
      <c r="Q330" s="10"/>
      <c r="R330" s="13"/>
      <c r="S330" s="14"/>
      <c r="T330" s="10"/>
      <c r="U330" s="144" t="str">
        <f t="shared" si="74"/>
        <v/>
      </c>
      <c r="V330" s="15">
        <f t="shared" si="75"/>
        <v>0</v>
      </c>
      <c r="W330" s="16">
        <f t="shared" si="76"/>
        <v>0</v>
      </c>
      <c r="X330" s="16">
        <f t="shared" si="69"/>
        <v>0</v>
      </c>
      <c r="Y330" s="17">
        <f t="shared" si="70"/>
        <v>0</v>
      </c>
      <c r="Z330" s="17">
        <f t="shared" si="71"/>
        <v>1050.4399999999957</v>
      </c>
      <c r="AA330" s="205" t="str">
        <f>IF(COUNTIF(K$6:K330,K330)=1,MAX(AA$6:AA329)+1,"")</f>
        <v/>
      </c>
      <c r="AB330" s="144">
        <f t="shared" si="77"/>
        <v>0</v>
      </c>
      <c r="AC330" s="24"/>
      <c r="AD330" s="24"/>
      <c r="AE330" s="24"/>
      <c r="AF330" s="24"/>
      <c r="AG330" s="24"/>
      <c r="AH330" s="24"/>
      <c r="AI330" s="24"/>
    </row>
    <row r="331" spans="2:35" ht="12.75">
      <c r="B331" s="31">
        <f>IF($B330="№",1,MAX($B$7:$B330)+1)</f>
        <v>325</v>
      </c>
      <c r="C331" s="147">
        <f t="shared" si="72"/>
        <v>0</v>
      </c>
      <c r="D331" s="9"/>
      <c r="E331" s="9"/>
      <c r="F331" s="10"/>
      <c r="G331" s="10"/>
      <c r="H331" s="11"/>
      <c r="I331" s="12"/>
      <c r="J331" s="12"/>
      <c r="K331" s="10"/>
      <c r="L331" s="33">
        <f t="shared" si="65"/>
        <v>0</v>
      </c>
      <c r="M331" s="34">
        <f t="shared" si="73"/>
        <v>0</v>
      </c>
      <c r="N331" s="17">
        <f t="shared" si="66"/>
        <v>0</v>
      </c>
      <c r="O331" s="35">
        <f t="shared" si="67"/>
        <v>0</v>
      </c>
      <c r="P331" s="32">
        <f t="shared" si="68"/>
        <v>0</v>
      </c>
      <c r="Q331" s="10"/>
      <c r="R331" s="13"/>
      <c r="S331" s="14"/>
      <c r="T331" s="10"/>
      <c r="U331" s="144" t="str">
        <f t="shared" si="74"/>
        <v/>
      </c>
      <c r="V331" s="15">
        <f t="shared" si="75"/>
        <v>0</v>
      </c>
      <c r="W331" s="16">
        <f t="shared" si="76"/>
        <v>0</v>
      </c>
      <c r="X331" s="16">
        <f t="shared" si="69"/>
        <v>0</v>
      </c>
      <c r="Y331" s="17">
        <f t="shared" si="70"/>
        <v>0</v>
      </c>
      <c r="Z331" s="17">
        <f t="shared" si="71"/>
        <v>1050.4399999999957</v>
      </c>
      <c r="AA331" s="205" t="str">
        <f>IF(COUNTIF(K$6:K331,K331)=1,MAX(AA$6:AA330)+1,"")</f>
        <v/>
      </c>
      <c r="AB331" s="144">
        <f t="shared" si="77"/>
        <v>0</v>
      </c>
      <c r="AC331" s="24"/>
      <c r="AD331" s="24"/>
      <c r="AE331" s="24"/>
      <c r="AF331" s="24"/>
      <c r="AG331" s="24"/>
      <c r="AH331" s="24"/>
      <c r="AI331" s="24"/>
    </row>
    <row r="332" spans="2:35" ht="12.75">
      <c r="B332" s="31">
        <f>IF($B331="№",1,MAX($B$7:$B331)+1)</f>
        <v>326</v>
      </c>
      <c r="C332" s="147">
        <f t="shared" si="72"/>
        <v>0</v>
      </c>
      <c r="D332" s="9"/>
      <c r="E332" s="9"/>
      <c r="F332" s="10"/>
      <c r="G332" s="10"/>
      <c r="H332" s="11"/>
      <c r="I332" s="12"/>
      <c r="J332" s="12"/>
      <c r="K332" s="10"/>
      <c r="L332" s="33">
        <f t="shared" si="65"/>
        <v>0</v>
      </c>
      <c r="M332" s="34">
        <f t="shared" si="73"/>
        <v>0</v>
      </c>
      <c r="N332" s="17">
        <f t="shared" si="66"/>
        <v>0</v>
      </c>
      <c r="O332" s="35">
        <f t="shared" si="67"/>
        <v>0</v>
      </c>
      <c r="P332" s="32">
        <f t="shared" si="68"/>
        <v>0</v>
      </c>
      <c r="Q332" s="10"/>
      <c r="R332" s="13"/>
      <c r="S332" s="14"/>
      <c r="T332" s="10"/>
      <c r="U332" s="144" t="str">
        <f t="shared" si="74"/>
        <v/>
      </c>
      <c r="V332" s="15">
        <f t="shared" si="75"/>
        <v>0</v>
      </c>
      <c r="W332" s="16">
        <f t="shared" si="76"/>
        <v>0</v>
      </c>
      <c r="X332" s="16">
        <f t="shared" si="69"/>
        <v>0</v>
      </c>
      <c r="Y332" s="17">
        <f t="shared" si="70"/>
        <v>0</v>
      </c>
      <c r="Z332" s="17">
        <f t="shared" si="71"/>
        <v>1050.4399999999957</v>
      </c>
      <c r="AA332" s="205" t="str">
        <f>IF(COUNTIF(K$6:K332,K332)=1,MAX(AA$6:AA331)+1,"")</f>
        <v/>
      </c>
      <c r="AB332" s="144">
        <f t="shared" si="77"/>
        <v>0</v>
      </c>
      <c r="AC332" s="24"/>
      <c r="AD332" s="24"/>
      <c r="AE332" s="24"/>
      <c r="AF332" s="24"/>
      <c r="AG332" s="24"/>
      <c r="AH332" s="24"/>
      <c r="AI332" s="24"/>
    </row>
    <row r="333" spans="2:35" ht="12.75">
      <c r="B333" s="31">
        <f>IF($B332="№",1,MAX($B$7:$B332)+1)</f>
        <v>327</v>
      </c>
      <c r="C333" s="147">
        <f t="shared" si="72"/>
        <v>0</v>
      </c>
      <c r="D333" s="9"/>
      <c r="E333" s="9"/>
      <c r="F333" s="10"/>
      <c r="G333" s="10"/>
      <c r="H333" s="11"/>
      <c r="I333" s="12"/>
      <c r="J333" s="12"/>
      <c r="K333" s="10"/>
      <c r="L333" s="33">
        <f t="shared" si="65"/>
        <v>0</v>
      </c>
      <c r="M333" s="34">
        <f t="shared" si="73"/>
        <v>0</v>
      </c>
      <c r="N333" s="17">
        <f t="shared" si="66"/>
        <v>0</v>
      </c>
      <c r="O333" s="35">
        <f t="shared" si="67"/>
        <v>0</v>
      </c>
      <c r="P333" s="32">
        <f t="shared" si="68"/>
        <v>0</v>
      </c>
      <c r="Q333" s="10"/>
      <c r="R333" s="13"/>
      <c r="S333" s="14"/>
      <c r="T333" s="10"/>
      <c r="U333" s="144" t="str">
        <f t="shared" si="74"/>
        <v/>
      </c>
      <c r="V333" s="15">
        <f t="shared" si="75"/>
        <v>0</v>
      </c>
      <c r="W333" s="16">
        <f t="shared" si="76"/>
        <v>0</v>
      </c>
      <c r="X333" s="16">
        <f t="shared" si="69"/>
        <v>0</v>
      </c>
      <c r="Y333" s="17">
        <f t="shared" si="70"/>
        <v>0</v>
      </c>
      <c r="Z333" s="17">
        <f t="shared" si="71"/>
        <v>1050.4399999999957</v>
      </c>
      <c r="AA333" s="205" t="str">
        <f>IF(COUNTIF(K$6:K333,K333)=1,MAX(AA$6:AA332)+1,"")</f>
        <v/>
      </c>
      <c r="AB333" s="144">
        <f t="shared" si="77"/>
        <v>0</v>
      </c>
      <c r="AC333" s="24"/>
      <c r="AD333" s="24"/>
      <c r="AE333" s="24"/>
      <c r="AF333" s="24"/>
      <c r="AG333" s="24"/>
      <c r="AH333" s="24"/>
      <c r="AI333" s="24"/>
    </row>
    <row r="334" spans="2:35" ht="12.75">
      <c r="B334" s="31">
        <f>IF($B333="№",1,MAX($B$7:$B333)+1)</f>
        <v>328</v>
      </c>
      <c r="C334" s="147">
        <f t="shared" si="72"/>
        <v>0</v>
      </c>
      <c r="D334" s="9"/>
      <c r="E334" s="9"/>
      <c r="F334" s="10"/>
      <c r="G334" s="10"/>
      <c r="H334" s="11"/>
      <c r="I334" s="12"/>
      <c r="J334" s="12"/>
      <c r="K334" s="10"/>
      <c r="L334" s="33">
        <f t="shared" si="65"/>
        <v>0</v>
      </c>
      <c r="M334" s="34">
        <f t="shared" si="73"/>
        <v>0</v>
      </c>
      <c r="N334" s="17">
        <f t="shared" si="66"/>
        <v>0</v>
      </c>
      <c r="O334" s="35">
        <f t="shared" si="67"/>
        <v>0</v>
      </c>
      <c r="P334" s="32">
        <f t="shared" si="68"/>
        <v>0</v>
      </c>
      <c r="Q334" s="10"/>
      <c r="R334" s="13"/>
      <c r="S334" s="14"/>
      <c r="T334" s="10"/>
      <c r="U334" s="144" t="str">
        <f t="shared" si="74"/>
        <v/>
      </c>
      <c r="V334" s="15">
        <f t="shared" si="75"/>
        <v>0</v>
      </c>
      <c r="W334" s="16">
        <f t="shared" si="76"/>
        <v>0</v>
      </c>
      <c r="X334" s="16">
        <f t="shared" si="69"/>
        <v>0</v>
      </c>
      <c r="Y334" s="17">
        <f t="shared" si="70"/>
        <v>0</v>
      </c>
      <c r="Z334" s="17">
        <f t="shared" si="71"/>
        <v>1050.4399999999957</v>
      </c>
      <c r="AA334" s="205" t="str">
        <f>IF(COUNTIF(K$6:K334,K334)=1,MAX(AA$6:AA333)+1,"")</f>
        <v/>
      </c>
      <c r="AB334" s="144">
        <f t="shared" si="77"/>
        <v>0</v>
      </c>
      <c r="AC334" s="24"/>
      <c r="AD334" s="24"/>
      <c r="AE334" s="24"/>
      <c r="AF334" s="24"/>
      <c r="AG334" s="24"/>
      <c r="AH334" s="24"/>
      <c r="AI334" s="24"/>
    </row>
    <row r="335" spans="2:35" ht="12.75">
      <c r="B335" s="31">
        <f>IF($B334="№",1,MAX($B$7:$B334)+1)</f>
        <v>329</v>
      </c>
      <c r="C335" s="147">
        <f t="shared" si="72"/>
        <v>0</v>
      </c>
      <c r="D335" s="9"/>
      <c r="E335" s="9"/>
      <c r="F335" s="10"/>
      <c r="G335" s="10"/>
      <c r="H335" s="11"/>
      <c r="I335" s="12"/>
      <c r="J335" s="12"/>
      <c r="K335" s="10"/>
      <c r="L335" s="33">
        <f t="shared" si="65"/>
        <v>0</v>
      </c>
      <c r="M335" s="34">
        <f t="shared" si="73"/>
        <v>0</v>
      </c>
      <c r="N335" s="17">
        <f t="shared" si="66"/>
        <v>0</v>
      </c>
      <c r="O335" s="35">
        <f t="shared" si="67"/>
        <v>0</v>
      </c>
      <c r="P335" s="32">
        <f t="shared" si="68"/>
        <v>0</v>
      </c>
      <c r="Q335" s="10"/>
      <c r="R335" s="13"/>
      <c r="S335" s="14"/>
      <c r="T335" s="10"/>
      <c r="U335" s="144" t="str">
        <f t="shared" si="74"/>
        <v/>
      </c>
      <c r="V335" s="15">
        <f t="shared" si="75"/>
        <v>0</v>
      </c>
      <c r="W335" s="16">
        <f t="shared" si="76"/>
        <v>0</v>
      </c>
      <c r="X335" s="16">
        <f t="shared" si="69"/>
        <v>0</v>
      </c>
      <c r="Y335" s="17">
        <f t="shared" si="70"/>
        <v>0</v>
      </c>
      <c r="Z335" s="17">
        <f t="shared" si="71"/>
        <v>1050.4399999999957</v>
      </c>
      <c r="AA335" s="205" t="str">
        <f>IF(COUNTIF(K$6:K335,K335)=1,MAX(AA$6:AA334)+1,"")</f>
        <v/>
      </c>
      <c r="AB335" s="144">
        <f t="shared" si="77"/>
        <v>0</v>
      </c>
      <c r="AC335" s="24"/>
      <c r="AD335" s="24"/>
      <c r="AE335" s="24"/>
      <c r="AF335" s="24"/>
      <c r="AG335" s="24"/>
      <c r="AH335" s="24"/>
      <c r="AI335" s="24"/>
    </row>
    <row r="336" spans="2:35" ht="12.75">
      <c r="B336" s="31">
        <f>IF($B335="№",1,MAX($B$7:$B335)+1)</f>
        <v>330</v>
      </c>
      <c r="C336" s="147">
        <f t="shared" si="72"/>
        <v>0</v>
      </c>
      <c r="D336" s="9"/>
      <c r="E336" s="9"/>
      <c r="F336" s="10"/>
      <c r="G336" s="10"/>
      <c r="H336" s="11"/>
      <c r="I336" s="12"/>
      <c r="J336" s="12"/>
      <c r="K336" s="10"/>
      <c r="L336" s="33">
        <f t="shared" si="65"/>
        <v>0</v>
      </c>
      <c r="M336" s="34">
        <f t="shared" si="73"/>
        <v>0</v>
      </c>
      <c r="N336" s="17">
        <f t="shared" si="66"/>
        <v>0</v>
      </c>
      <c r="O336" s="35">
        <f t="shared" si="67"/>
        <v>0</v>
      </c>
      <c r="P336" s="32">
        <f t="shared" si="68"/>
        <v>0</v>
      </c>
      <c r="Q336" s="10"/>
      <c r="R336" s="13"/>
      <c r="S336" s="14"/>
      <c r="T336" s="10"/>
      <c r="U336" s="144" t="str">
        <f t="shared" si="74"/>
        <v/>
      </c>
      <c r="V336" s="15">
        <f t="shared" si="75"/>
        <v>0</v>
      </c>
      <c r="W336" s="16">
        <f t="shared" si="76"/>
        <v>0</v>
      </c>
      <c r="X336" s="16">
        <f t="shared" si="69"/>
        <v>0</v>
      </c>
      <c r="Y336" s="17">
        <f t="shared" si="70"/>
        <v>0</v>
      </c>
      <c r="Z336" s="17">
        <f t="shared" si="71"/>
        <v>1050.4399999999957</v>
      </c>
      <c r="AA336" s="205" t="str">
        <f>IF(COUNTIF(K$6:K336,K336)=1,MAX(AA$6:AA335)+1,"")</f>
        <v/>
      </c>
      <c r="AB336" s="144">
        <f t="shared" si="77"/>
        <v>0</v>
      </c>
      <c r="AC336" s="24"/>
      <c r="AD336" s="24"/>
      <c r="AE336" s="24"/>
      <c r="AF336" s="24"/>
      <c r="AG336" s="24"/>
      <c r="AH336" s="24"/>
      <c r="AI336" s="24"/>
    </row>
    <row r="337" spans="2:35" ht="12.75">
      <c r="B337" s="31">
        <f>IF($B336="№",1,MAX($B$7:$B336)+1)</f>
        <v>331</v>
      </c>
      <c r="C337" s="147">
        <f t="shared" si="72"/>
        <v>0</v>
      </c>
      <c r="D337" s="9"/>
      <c r="E337" s="9"/>
      <c r="F337" s="10"/>
      <c r="G337" s="10"/>
      <c r="H337" s="11"/>
      <c r="I337" s="12"/>
      <c r="J337" s="12"/>
      <c r="K337" s="10"/>
      <c r="L337" s="33">
        <f t="shared" si="65"/>
        <v>0</v>
      </c>
      <c r="M337" s="34">
        <f t="shared" si="73"/>
        <v>0</v>
      </c>
      <c r="N337" s="17">
        <f t="shared" si="66"/>
        <v>0</v>
      </c>
      <c r="O337" s="35">
        <f t="shared" si="67"/>
        <v>0</v>
      </c>
      <c r="P337" s="32">
        <f t="shared" si="68"/>
        <v>0</v>
      </c>
      <c r="Q337" s="10"/>
      <c r="R337" s="13"/>
      <c r="S337" s="14"/>
      <c r="T337" s="10"/>
      <c r="U337" s="144" t="str">
        <f t="shared" si="74"/>
        <v/>
      </c>
      <c r="V337" s="15">
        <f t="shared" si="75"/>
        <v>0</v>
      </c>
      <c r="W337" s="16">
        <f t="shared" si="76"/>
        <v>0</v>
      </c>
      <c r="X337" s="16">
        <f t="shared" si="69"/>
        <v>0</v>
      </c>
      <c r="Y337" s="17">
        <f t="shared" si="70"/>
        <v>0</v>
      </c>
      <c r="Z337" s="17">
        <f t="shared" si="71"/>
        <v>1050.4399999999957</v>
      </c>
      <c r="AA337" s="205" t="str">
        <f>IF(COUNTIF(K$6:K337,K337)=1,MAX(AA$6:AA336)+1,"")</f>
        <v/>
      </c>
      <c r="AB337" s="144">
        <f t="shared" si="77"/>
        <v>0</v>
      </c>
      <c r="AC337" s="24"/>
      <c r="AD337" s="24"/>
      <c r="AE337" s="24"/>
      <c r="AF337" s="24"/>
      <c r="AG337" s="24"/>
      <c r="AH337" s="24"/>
      <c r="AI337" s="24"/>
    </row>
    <row r="338" spans="2:35" ht="12.75">
      <c r="B338" s="31">
        <f>IF($B337="№",1,MAX($B$7:$B337)+1)</f>
        <v>332</v>
      </c>
      <c r="C338" s="147">
        <f t="shared" si="72"/>
        <v>0</v>
      </c>
      <c r="D338" s="9"/>
      <c r="E338" s="9"/>
      <c r="F338" s="10"/>
      <c r="G338" s="10"/>
      <c r="H338" s="11"/>
      <c r="I338" s="12"/>
      <c r="J338" s="12"/>
      <c r="K338" s="10"/>
      <c r="L338" s="33">
        <f t="shared" si="65"/>
        <v>0</v>
      </c>
      <c r="M338" s="34">
        <f t="shared" si="73"/>
        <v>0</v>
      </c>
      <c r="N338" s="17">
        <f t="shared" si="66"/>
        <v>0</v>
      </c>
      <c r="O338" s="35">
        <f t="shared" si="67"/>
        <v>0</v>
      </c>
      <c r="P338" s="32">
        <f t="shared" si="68"/>
        <v>0</v>
      </c>
      <c r="Q338" s="10"/>
      <c r="R338" s="13"/>
      <c r="S338" s="14"/>
      <c r="T338" s="10"/>
      <c r="U338" s="144" t="str">
        <f t="shared" si="74"/>
        <v/>
      </c>
      <c r="V338" s="15">
        <f t="shared" si="75"/>
        <v>0</v>
      </c>
      <c r="W338" s="16">
        <f t="shared" si="76"/>
        <v>0</v>
      </c>
      <c r="X338" s="16">
        <f t="shared" si="69"/>
        <v>0</v>
      </c>
      <c r="Y338" s="17">
        <f t="shared" si="70"/>
        <v>0</v>
      </c>
      <c r="Z338" s="17">
        <f t="shared" si="71"/>
        <v>1050.4399999999957</v>
      </c>
      <c r="AA338" s="205" t="str">
        <f>IF(COUNTIF(K$6:K338,K338)=1,MAX(AA$6:AA337)+1,"")</f>
        <v/>
      </c>
      <c r="AB338" s="144">
        <f t="shared" si="77"/>
        <v>0</v>
      </c>
      <c r="AC338" s="24"/>
      <c r="AD338" s="24"/>
      <c r="AE338" s="24"/>
      <c r="AF338" s="24"/>
      <c r="AG338" s="24"/>
      <c r="AH338" s="24"/>
      <c r="AI338" s="24"/>
    </row>
    <row r="339" spans="2:35" ht="12.75">
      <c r="B339" s="31">
        <f>IF($B338="№",1,MAX($B$7:$B338)+1)</f>
        <v>333</v>
      </c>
      <c r="C339" s="147">
        <f t="shared" si="72"/>
        <v>0</v>
      </c>
      <c r="D339" s="9"/>
      <c r="E339" s="9"/>
      <c r="F339" s="10"/>
      <c r="G339" s="10"/>
      <c r="H339" s="11"/>
      <c r="I339" s="12"/>
      <c r="J339" s="12"/>
      <c r="K339" s="10"/>
      <c r="L339" s="33">
        <f t="shared" si="65"/>
        <v>0</v>
      </c>
      <c r="M339" s="34">
        <f t="shared" si="73"/>
        <v>0</v>
      </c>
      <c r="N339" s="17">
        <f t="shared" si="66"/>
        <v>0</v>
      </c>
      <c r="O339" s="35">
        <f t="shared" si="67"/>
        <v>0</v>
      </c>
      <c r="P339" s="32">
        <f t="shared" si="68"/>
        <v>0</v>
      </c>
      <c r="Q339" s="10"/>
      <c r="R339" s="13"/>
      <c r="S339" s="14"/>
      <c r="T339" s="10"/>
      <c r="U339" s="144" t="str">
        <f t="shared" si="74"/>
        <v/>
      </c>
      <c r="V339" s="15">
        <f t="shared" si="75"/>
        <v>0</v>
      </c>
      <c r="W339" s="16">
        <f t="shared" si="76"/>
        <v>0</v>
      </c>
      <c r="X339" s="16">
        <f t="shared" si="69"/>
        <v>0</v>
      </c>
      <c r="Y339" s="17">
        <f t="shared" si="70"/>
        <v>0</v>
      </c>
      <c r="Z339" s="17">
        <f t="shared" si="71"/>
        <v>1050.4399999999957</v>
      </c>
      <c r="AA339" s="205" t="str">
        <f>IF(COUNTIF(K$6:K339,K339)=1,MAX(AA$6:AA338)+1,"")</f>
        <v/>
      </c>
      <c r="AB339" s="144">
        <f t="shared" si="77"/>
        <v>0</v>
      </c>
      <c r="AC339" s="24"/>
      <c r="AD339" s="24"/>
      <c r="AE339" s="24"/>
      <c r="AF339" s="24"/>
      <c r="AG339" s="24"/>
      <c r="AH339" s="24"/>
      <c r="AI339" s="24"/>
    </row>
    <row r="340" spans="2:35" ht="12.75">
      <c r="B340" s="31">
        <f>IF($B339="№",1,MAX($B$7:$B339)+1)</f>
        <v>334</v>
      </c>
      <c r="C340" s="147">
        <f t="shared" si="72"/>
        <v>0</v>
      </c>
      <c r="D340" s="9"/>
      <c r="E340" s="9"/>
      <c r="F340" s="10"/>
      <c r="G340" s="10"/>
      <c r="H340" s="11"/>
      <c r="I340" s="12"/>
      <c r="J340" s="12"/>
      <c r="K340" s="10"/>
      <c r="L340" s="33">
        <f t="shared" si="65"/>
        <v>0</v>
      </c>
      <c r="M340" s="34">
        <f t="shared" si="73"/>
        <v>0</v>
      </c>
      <c r="N340" s="17">
        <f t="shared" si="66"/>
        <v>0</v>
      </c>
      <c r="O340" s="35">
        <f t="shared" si="67"/>
        <v>0</v>
      </c>
      <c r="P340" s="32">
        <f t="shared" si="68"/>
        <v>0</v>
      </c>
      <c r="Q340" s="10"/>
      <c r="R340" s="13"/>
      <c r="S340" s="14"/>
      <c r="T340" s="10"/>
      <c r="U340" s="144" t="str">
        <f t="shared" si="74"/>
        <v/>
      </c>
      <c r="V340" s="15">
        <f t="shared" si="75"/>
        <v>0</v>
      </c>
      <c r="W340" s="16">
        <f t="shared" si="76"/>
        <v>0</v>
      </c>
      <c r="X340" s="16">
        <f t="shared" si="69"/>
        <v>0</v>
      </c>
      <c r="Y340" s="17">
        <f t="shared" si="70"/>
        <v>0</v>
      </c>
      <c r="Z340" s="17">
        <f t="shared" si="71"/>
        <v>1050.4399999999957</v>
      </c>
      <c r="AA340" s="205" t="str">
        <f>IF(COUNTIF(K$6:K340,K340)=1,MAX(AA$6:AA339)+1,"")</f>
        <v/>
      </c>
      <c r="AB340" s="144">
        <f t="shared" si="77"/>
        <v>0</v>
      </c>
      <c r="AC340" s="24"/>
      <c r="AD340" s="24"/>
      <c r="AE340" s="24"/>
      <c r="AF340" s="24"/>
      <c r="AG340" s="24"/>
      <c r="AH340" s="24"/>
      <c r="AI340" s="24"/>
    </row>
    <row r="341" spans="2:35" ht="12.75">
      <c r="B341" s="31">
        <f>IF($B340="№",1,MAX($B$7:$B340)+1)</f>
        <v>335</v>
      </c>
      <c r="C341" s="147">
        <f t="shared" si="72"/>
        <v>0</v>
      </c>
      <c r="D341" s="9"/>
      <c r="E341" s="9"/>
      <c r="F341" s="10"/>
      <c r="G341" s="10"/>
      <c r="H341" s="11"/>
      <c r="I341" s="12"/>
      <c r="J341" s="12"/>
      <c r="K341" s="10"/>
      <c r="L341" s="33">
        <f t="shared" si="65"/>
        <v>0</v>
      </c>
      <c r="M341" s="34">
        <f t="shared" si="73"/>
        <v>0</v>
      </c>
      <c r="N341" s="17">
        <f t="shared" si="66"/>
        <v>0</v>
      </c>
      <c r="O341" s="35">
        <f t="shared" si="67"/>
        <v>0</v>
      </c>
      <c r="P341" s="32">
        <f t="shared" si="68"/>
        <v>0</v>
      </c>
      <c r="Q341" s="10"/>
      <c r="R341" s="13"/>
      <c r="S341" s="14"/>
      <c r="T341" s="10"/>
      <c r="U341" s="144" t="str">
        <f t="shared" si="74"/>
        <v/>
      </c>
      <c r="V341" s="15">
        <f t="shared" si="75"/>
        <v>0</v>
      </c>
      <c r="W341" s="16">
        <f t="shared" si="76"/>
        <v>0</v>
      </c>
      <c r="X341" s="16">
        <f t="shared" si="69"/>
        <v>0</v>
      </c>
      <c r="Y341" s="17">
        <f t="shared" si="70"/>
        <v>0</v>
      </c>
      <c r="Z341" s="17">
        <f t="shared" si="71"/>
        <v>1050.4399999999957</v>
      </c>
      <c r="AA341" s="205" t="str">
        <f>IF(COUNTIF(K$6:K341,K341)=1,MAX(AA$6:AA340)+1,"")</f>
        <v/>
      </c>
      <c r="AB341" s="144">
        <f t="shared" si="77"/>
        <v>0</v>
      </c>
      <c r="AC341" s="24"/>
      <c r="AD341" s="24"/>
      <c r="AE341" s="24"/>
      <c r="AF341" s="24"/>
      <c r="AG341" s="24"/>
      <c r="AH341" s="24"/>
      <c r="AI341" s="24"/>
    </row>
    <row r="342" spans="2:35" ht="12.75">
      <c r="B342" s="31">
        <f>IF($B341="№",1,MAX($B$7:$B341)+1)</f>
        <v>336</v>
      </c>
      <c r="C342" s="147">
        <f t="shared" si="72"/>
        <v>0</v>
      </c>
      <c r="D342" s="9"/>
      <c r="E342" s="9"/>
      <c r="F342" s="10"/>
      <c r="G342" s="10"/>
      <c r="H342" s="11"/>
      <c r="I342" s="12"/>
      <c r="J342" s="12"/>
      <c r="K342" s="10"/>
      <c r="L342" s="33">
        <f t="shared" si="65"/>
        <v>0</v>
      </c>
      <c r="M342" s="34">
        <f t="shared" si="73"/>
        <v>0</v>
      </c>
      <c r="N342" s="17">
        <f t="shared" si="66"/>
        <v>0</v>
      </c>
      <c r="O342" s="35">
        <f t="shared" si="67"/>
        <v>0</v>
      </c>
      <c r="P342" s="32">
        <f t="shared" si="68"/>
        <v>0</v>
      </c>
      <c r="Q342" s="10"/>
      <c r="R342" s="13"/>
      <c r="S342" s="14"/>
      <c r="T342" s="10"/>
      <c r="U342" s="144" t="str">
        <f t="shared" si="74"/>
        <v/>
      </c>
      <c r="V342" s="15">
        <f t="shared" si="75"/>
        <v>0</v>
      </c>
      <c r="W342" s="16">
        <f t="shared" si="76"/>
        <v>0</v>
      </c>
      <c r="X342" s="16">
        <f t="shared" si="69"/>
        <v>0</v>
      </c>
      <c r="Y342" s="17">
        <f t="shared" si="70"/>
        <v>0</v>
      </c>
      <c r="Z342" s="17">
        <f t="shared" si="71"/>
        <v>1050.4399999999957</v>
      </c>
      <c r="AA342" s="205" t="str">
        <f>IF(COUNTIF(K$6:K342,K342)=1,MAX(AA$6:AA341)+1,"")</f>
        <v/>
      </c>
      <c r="AB342" s="144">
        <f t="shared" si="77"/>
        <v>0</v>
      </c>
      <c r="AC342" s="24"/>
      <c r="AD342" s="24"/>
      <c r="AE342" s="24"/>
      <c r="AF342" s="24"/>
      <c r="AG342" s="24"/>
      <c r="AH342" s="24"/>
      <c r="AI342" s="24"/>
    </row>
    <row r="343" spans="2:35" ht="12.75">
      <c r="B343" s="31">
        <f>IF($B342="№",1,MAX($B$7:$B342)+1)</f>
        <v>337</v>
      </c>
      <c r="C343" s="147">
        <f t="shared" si="72"/>
        <v>0</v>
      </c>
      <c r="D343" s="9"/>
      <c r="E343" s="9"/>
      <c r="F343" s="10"/>
      <c r="G343" s="10"/>
      <c r="H343" s="11"/>
      <c r="I343" s="12"/>
      <c r="J343" s="12"/>
      <c r="K343" s="10"/>
      <c r="L343" s="33">
        <f t="shared" si="65"/>
        <v>0</v>
      </c>
      <c r="M343" s="34">
        <f t="shared" si="73"/>
        <v>0</v>
      </c>
      <c r="N343" s="17">
        <f t="shared" si="66"/>
        <v>0</v>
      </c>
      <c r="O343" s="35">
        <f t="shared" si="67"/>
        <v>0</v>
      </c>
      <c r="P343" s="32">
        <f t="shared" si="68"/>
        <v>0</v>
      </c>
      <c r="Q343" s="10"/>
      <c r="R343" s="13"/>
      <c r="S343" s="14"/>
      <c r="T343" s="10"/>
      <c r="U343" s="144" t="str">
        <f t="shared" si="74"/>
        <v/>
      </c>
      <c r="V343" s="15">
        <f t="shared" si="75"/>
        <v>0</v>
      </c>
      <c r="W343" s="16">
        <f t="shared" si="76"/>
        <v>0</v>
      </c>
      <c r="X343" s="16">
        <f t="shared" si="69"/>
        <v>0</v>
      </c>
      <c r="Y343" s="17">
        <f t="shared" si="70"/>
        <v>0</v>
      </c>
      <c r="Z343" s="17">
        <f t="shared" si="71"/>
        <v>1050.4399999999957</v>
      </c>
      <c r="AA343" s="205" t="str">
        <f>IF(COUNTIF(K$6:K343,K343)=1,MAX(AA$6:AA342)+1,"")</f>
        <v/>
      </c>
      <c r="AB343" s="144">
        <f t="shared" si="77"/>
        <v>0</v>
      </c>
      <c r="AC343" s="24"/>
      <c r="AD343" s="24"/>
      <c r="AE343" s="24"/>
      <c r="AF343" s="24"/>
      <c r="AG343" s="24"/>
      <c r="AH343" s="24"/>
      <c r="AI343" s="24"/>
    </row>
    <row r="344" spans="2:35" ht="12.75">
      <c r="B344" s="31">
        <f>IF($B343="№",1,MAX($B$7:$B343)+1)</f>
        <v>338</v>
      </c>
      <c r="C344" s="147">
        <f t="shared" si="72"/>
        <v>0</v>
      </c>
      <c r="D344" s="9"/>
      <c r="E344" s="9"/>
      <c r="F344" s="10"/>
      <c r="G344" s="10"/>
      <c r="H344" s="11"/>
      <c r="I344" s="12"/>
      <c r="J344" s="12"/>
      <c r="K344" s="10"/>
      <c r="L344" s="33">
        <f t="shared" si="65"/>
        <v>0</v>
      </c>
      <c r="M344" s="34">
        <f t="shared" si="73"/>
        <v>0</v>
      </c>
      <c r="N344" s="17">
        <f t="shared" si="66"/>
        <v>0</v>
      </c>
      <c r="O344" s="35">
        <f t="shared" si="67"/>
        <v>0</v>
      </c>
      <c r="P344" s="32">
        <f t="shared" si="68"/>
        <v>0</v>
      </c>
      <c r="Q344" s="10"/>
      <c r="R344" s="13"/>
      <c r="S344" s="14"/>
      <c r="T344" s="10"/>
      <c r="U344" s="144" t="str">
        <f t="shared" si="74"/>
        <v/>
      </c>
      <c r="V344" s="15">
        <f t="shared" si="75"/>
        <v>0</v>
      </c>
      <c r="W344" s="16">
        <f t="shared" si="76"/>
        <v>0</v>
      </c>
      <c r="X344" s="16">
        <f t="shared" si="69"/>
        <v>0</v>
      </c>
      <c r="Y344" s="17">
        <f t="shared" si="70"/>
        <v>0</v>
      </c>
      <c r="Z344" s="17">
        <f t="shared" si="71"/>
        <v>1050.4399999999957</v>
      </c>
      <c r="AA344" s="205" t="str">
        <f>IF(COUNTIF(K$6:K344,K344)=1,MAX(AA$6:AA343)+1,"")</f>
        <v/>
      </c>
      <c r="AB344" s="144">
        <f t="shared" si="77"/>
        <v>0</v>
      </c>
      <c r="AC344" s="24"/>
      <c r="AD344" s="24"/>
      <c r="AE344" s="24"/>
      <c r="AF344" s="24"/>
      <c r="AG344" s="24"/>
      <c r="AH344" s="24"/>
      <c r="AI344" s="24"/>
    </row>
    <row r="345" spans="2:35" ht="12.75">
      <c r="B345" s="31">
        <f>IF($B344="№",1,MAX($B$7:$B344)+1)</f>
        <v>339</v>
      </c>
      <c r="C345" s="147">
        <f t="shared" si="72"/>
        <v>0</v>
      </c>
      <c r="D345" s="9"/>
      <c r="E345" s="9"/>
      <c r="F345" s="10"/>
      <c r="G345" s="10"/>
      <c r="H345" s="11"/>
      <c r="I345" s="12"/>
      <c r="J345" s="12"/>
      <c r="K345" s="10"/>
      <c r="L345" s="33">
        <f t="shared" si="65"/>
        <v>0</v>
      </c>
      <c r="M345" s="34">
        <f t="shared" si="73"/>
        <v>0</v>
      </c>
      <c r="N345" s="17">
        <f t="shared" si="66"/>
        <v>0</v>
      </c>
      <c r="O345" s="35">
        <f t="shared" si="67"/>
        <v>0</v>
      </c>
      <c r="P345" s="32">
        <f t="shared" si="68"/>
        <v>0</v>
      </c>
      <c r="Q345" s="10"/>
      <c r="R345" s="13"/>
      <c r="S345" s="14"/>
      <c r="T345" s="10"/>
      <c r="U345" s="144" t="str">
        <f t="shared" si="74"/>
        <v/>
      </c>
      <c r="V345" s="15">
        <f t="shared" si="75"/>
        <v>0</v>
      </c>
      <c r="W345" s="16">
        <f t="shared" si="76"/>
        <v>0</v>
      </c>
      <c r="X345" s="16">
        <f t="shared" si="69"/>
        <v>0</v>
      </c>
      <c r="Y345" s="17">
        <f t="shared" si="70"/>
        <v>0</v>
      </c>
      <c r="Z345" s="17">
        <f t="shared" si="71"/>
        <v>1050.4399999999957</v>
      </c>
      <c r="AA345" s="205" t="str">
        <f>IF(COUNTIF(K$6:K345,K345)=1,MAX(AA$6:AA344)+1,"")</f>
        <v/>
      </c>
      <c r="AB345" s="144">
        <f t="shared" si="77"/>
        <v>0</v>
      </c>
      <c r="AC345" s="24"/>
      <c r="AD345" s="24"/>
      <c r="AE345" s="24"/>
      <c r="AF345" s="24"/>
      <c r="AG345" s="24"/>
      <c r="AH345" s="24"/>
      <c r="AI345" s="24"/>
    </row>
    <row r="346" spans="2:35" ht="12.75">
      <c r="B346" s="31">
        <f>IF($B345="№",1,MAX($B$7:$B345)+1)</f>
        <v>340</v>
      </c>
      <c r="C346" s="147">
        <f t="shared" si="72"/>
        <v>0</v>
      </c>
      <c r="D346" s="9"/>
      <c r="E346" s="9"/>
      <c r="F346" s="10"/>
      <c r="G346" s="10"/>
      <c r="H346" s="11"/>
      <c r="I346" s="12"/>
      <c r="J346" s="12"/>
      <c r="K346" s="10"/>
      <c r="L346" s="33">
        <f t="shared" si="65"/>
        <v>0</v>
      </c>
      <c r="M346" s="34">
        <f t="shared" si="73"/>
        <v>0</v>
      </c>
      <c r="N346" s="17">
        <f t="shared" si="66"/>
        <v>0</v>
      </c>
      <c r="O346" s="35">
        <f t="shared" si="67"/>
        <v>0</v>
      </c>
      <c r="P346" s="32">
        <f t="shared" si="68"/>
        <v>0</v>
      </c>
      <c r="Q346" s="10"/>
      <c r="R346" s="13"/>
      <c r="S346" s="14"/>
      <c r="T346" s="10"/>
      <c r="U346" s="144" t="str">
        <f t="shared" si="74"/>
        <v/>
      </c>
      <c r="V346" s="15">
        <f t="shared" si="75"/>
        <v>0</v>
      </c>
      <c r="W346" s="16">
        <f t="shared" si="76"/>
        <v>0</v>
      </c>
      <c r="X346" s="16">
        <f t="shared" si="69"/>
        <v>0</v>
      </c>
      <c r="Y346" s="17">
        <f t="shared" si="70"/>
        <v>0</v>
      </c>
      <c r="Z346" s="17">
        <f t="shared" si="71"/>
        <v>1050.4399999999957</v>
      </c>
      <c r="AA346" s="205" t="str">
        <f>IF(COUNTIF(K$6:K346,K346)=1,MAX(AA$6:AA345)+1,"")</f>
        <v/>
      </c>
      <c r="AB346" s="144">
        <f t="shared" si="77"/>
        <v>0</v>
      </c>
      <c r="AC346" s="24"/>
      <c r="AD346" s="24"/>
      <c r="AE346" s="24"/>
      <c r="AF346" s="24"/>
      <c r="AG346" s="24"/>
      <c r="AH346" s="24"/>
      <c r="AI346" s="24"/>
    </row>
    <row r="347" spans="2:35" ht="12.75">
      <c r="B347" s="31">
        <f>IF($B346="№",1,MAX($B$7:$B346)+1)</f>
        <v>341</v>
      </c>
      <c r="C347" s="147">
        <f t="shared" si="72"/>
        <v>0</v>
      </c>
      <c r="D347" s="9"/>
      <c r="E347" s="9"/>
      <c r="F347" s="10"/>
      <c r="G347" s="10"/>
      <c r="H347" s="11"/>
      <c r="I347" s="12"/>
      <c r="J347" s="12"/>
      <c r="K347" s="10"/>
      <c r="L347" s="33">
        <f t="shared" si="65"/>
        <v>0</v>
      </c>
      <c r="M347" s="34">
        <f t="shared" si="73"/>
        <v>0</v>
      </c>
      <c r="N347" s="17">
        <f t="shared" si="66"/>
        <v>0</v>
      </c>
      <c r="O347" s="35">
        <f t="shared" si="67"/>
        <v>0</v>
      </c>
      <c r="P347" s="32">
        <f t="shared" si="68"/>
        <v>0</v>
      </c>
      <c r="Q347" s="10"/>
      <c r="R347" s="13"/>
      <c r="S347" s="14"/>
      <c r="T347" s="10"/>
      <c r="U347" s="144" t="str">
        <f t="shared" si="74"/>
        <v/>
      </c>
      <c r="V347" s="15">
        <f t="shared" si="75"/>
        <v>0</v>
      </c>
      <c r="W347" s="16">
        <f t="shared" si="76"/>
        <v>0</v>
      </c>
      <c r="X347" s="16">
        <f t="shared" si="69"/>
        <v>0</v>
      </c>
      <c r="Y347" s="17">
        <f t="shared" si="70"/>
        <v>0</v>
      </c>
      <c r="Z347" s="17">
        <f t="shared" si="71"/>
        <v>1050.4399999999957</v>
      </c>
      <c r="AA347" s="205" t="str">
        <f>IF(COUNTIF(K$6:K347,K347)=1,MAX(AA$6:AA346)+1,"")</f>
        <v/>
      </c>
      <c r="AB347" s="144">
        <f t="shared" si="77"/>
        <v>0</v>
      </c>
      <c r="AC347" s="24"/>
      <c r="AD347" s="24"/>
      <c r="AE347" s="24"/>
      <c r="AF347" s="24"/>
      <c r="AG347" s="24"/>
      <c r="AH347" s="24"/>
      <c r="AI347" s="24"/>
    </row>
    <row r="348" spans="2:35" ht="12.75">
      <c r="B348" s="31">
        <f>IF($B347="№",1,MAX($B$7:$B347)+1)</f>
        <v>342</v>
      </c>
      <c r="C348" s="147">
        <f t="shared" si="72"/>
        <v>0</v>
      </c>
      <c r="D348" s="9"/>
      <c r="E348" s="9"/>
      <c r="F348" s="10"/>
      <c r="G348" s="10"/>
      <c r="H348" s="11"/>
      <c r="I348" s="12"/>
      <c r="J348" s="12"/>
      <c r="K348" s="10"/>
      <c r="L348" s="33">
        <f t="shared" si="65"/>
        <v>0</v>
      </c>
      <c r="M348" s="34">
        <f t="shared" si="73"/>
        <v>0</v>
      </c>
      <c r="N348" s="17">
        <f t="shared" si="66"/>
        <v>0</v>
      </c>
      <c r="O348" s="35">
        <f t="shared" si="67"/>
        <v>0</v>
      </c>
      <c r="P348" s="32">
        <f t="shared" si="68"/>
        <v>0</v>
      </c>
      <c r="Q348" s="10"/>
      <c r="R348" s="13"/>
      <c r="S348" s="14"/>
      <c r="T348" s="10"/>
      <c r="U348" s="144" t="str">
        <f t="shared" si="74"/>
        <v/>
      </c>
      <c r="V348" s="15">
        <f t="shared" si="75"/>
        <v>0</v>
      </c>
      <c r="W348" s="16">
        <f t="shared" si="76"/>
        <v>0</v>
      </c>
      <c r="X348" s="16">
        <f t="shared" si="69"/>
        <v>0</v>
      </c>
      <c r="Y348" s="17">
        <f t="shared" si="70"/>
        <v>0</v>
      </c>
      <c r="Z348" s="17">
        <f t="shared" si="71"/>
        <v>1050.4399999999957</v>
      </c>
      <c r="AA348" s="205" t="str">
        <f>IF(COUNTIF(K$6:K348,K348)=1,MAX(AA$6:AA347)+1,"")</f>
        <v/>
      </c>
      <c r="AB348" s="144">
        <f t="shared" si="77"/>
        <v>0</v>
      </c>
      <c r="AC348" s="24"/>
      <c r="AD348" s="24"/>
      <c r="AE348" s="24"/>
      <c r="AF348" s="24"/>
      <c r="AG348" s="24"/>
      <c r="AH348" s="24"/>
      <c r="AI348" s="24"/>
    </row>
    <row r="349" spans="2:35" ht="12.75">
      <c r="B349" s="31">
        <f>IF($B348="№",1,MAX($B$7:$B348)+1)</f>
        <v>343</v>
      </c>
      <c r="C349" s="147">
        <f t="shared" si="72"/>
        <v>0</v>
      </c>
      <c r="D349" s="9"/>
      <c r="E349" s="9"/>
      <c r="F349" s="10"/>
      <c r="G349" s="10"/>
      <c r="H349" s="11"/>
      <c r="I349" s="12"/>
      <c r="J349" s="12"/>
      <c r="K349" s="10"/>
      <c r="L349" s="33">
        <f t="shared" si="65"/>
        <v>0</v>
      </c>
      <c r="M349" s="34">
        <f t="shared" si="73"/>
        <v>0</v>
      </c>
      <c r="N349" s="17">
        <f t="shared" si="66"/>
        <v>0</v>
      </c>
      <c r="O349" s="35">
        <f t="shared" si="67"/>
        <v>0</v>
      </c>
      <c r="P349" s="32">
        <f t="shared" si="68"/>
        <v>0</v>
      </c>
      <c r="Q349" s="10"/>
      <c r="R349" s="13"/>
      <c r="S349" s="14"/>
      <c r="T349" s="10"/>
      <c r="U349" s="144" t="str">
        <f t="shared" si="74"/>
        <v/>
      </c>
      <c r="V349" s="15">
        <f t="shared" si="75"/>
        <v>0</v>
      </c>
      <c r="W349" s="16">
        <f t="shared" si="76"/>
        <v>0</v>
      </c>
      <c r="X349" s="16">
        <f t="shared" si="69"/>
        <v>0</v>
      </c>
      <c r="Y349" s="17">
        <f t="shared" si="70"/>
        <v>0</v>
      </c>
      <c r="Z349" s="17">
        <f t="shared" si="71"/>
        <v>1050.4399999999957</v>
      </c>
      <c r="AA349" s="205" t="str">
        <f>IF(COUNTIF(K$6:K349,K349)=1,MAX(AA$6:AA348)+1,"")</f>
        <v/>
      </c>
      <c r="AB349" s="144">
        <f t="shared" si="77"/>
        <v>0</v>
      </c>
      <c r="AC349" s="24"/>
      <c r="AD349" s="24"/>
      <c r="AE349" s="24"/>
      <c r="AF349" s="24"/>
      <c r="AG349" s="24"/>
      <c r="AH349" s="24"/>
      <c r="AI349" s="24"/>
    </row>
    <row r="350" spans="2:35" ht="12.75">
      <c r="B350" s="31">
        <f>IF($B349="№",1,MAX($B$7:$B349)+1)</f>
        <v>344</v>
      </c>
      <c r="C350" s="147">
        <f t="shared" si="72"/>
        <v>0</v>
      </c>
      <c r="D350" s="9"/>
      <c r="E350" s="9"/>
      <c r="F350" s="10"/>
      <c r="G350" s="10"/>
      <c r="H350" s="11"/>
      <c r="I350" s="12"/>
      <c r="J350" s="12"/>
      <c r="K350" s="10"/>
      <c r="L350" s="33">
        <f t="shared" si="65"/>
        <v>0</v>
      </c>
      <c r="M350" s="34">
        <f t="shared" si="73"/>
        <v>0</v>
      </c>
      <c r="N350" s="17">
        <f t="shared" si="66"/>
        <v>0</v>
      </c>
      <c r="O350" s="35">
        <f t="shared" si="67"/>
        <v>0</v>
      </c>
      <c r="P350" s="32">
        <f t="shared" si="68"/>
        <v>0</v>
      </c>
      <c r="Q350" s="10"/>
      <c r="R350" s="13"/>
      <c r="S350" s="14"/>
      <c r="T350" s="10"/>
      <c r="U350" s="144" t="str">
        <f t="shared" si="74"/>
        <v/>
      </c>
      <c r="V350" s="15">
        <f t="shared" si="75"/>
        <v>0</v>
      </c>
      <c r="W350" s="16">
        <f t="shared" si="76"/>
        <v>0</v>
      </c>
      <c r="X350" s="16">
        <f t="shared" si="69"/>
        <v>0</v>
      </c>
      <c r="Y350" s="17">
        <f t="shared" si="70"/>
        <v>0</v>
      </c>
      <c r="Z350" s="17">
        <f t="shared" si="71"/>
        <v>1050.4399999999957</v>
      </c>
      <c r="AA350" s="205" t="str">
        <f>IF(COUNTIF(K$6:K350,K350)=1,MAX(AA$6:AA349)+1,"")</f>
        <v/>
      </c>
      <c r="AB350" s="144">
        <f t="shared" si="77"/>
        <v>0</v>
      </c>
      <c r="AC350" s="24"/>
      <c r="AD350" s="24"/>
      <c r="AE350" s="24"/>
      <c r="AF350" s="24"/>
      <c r="AG350" s="24"/>
      <c r="AH350" s="24"/>
      <c r="AI350" s="24"/>
    </row>
    <row r="351" spans="2:35" ht="12.75">
      <c r="B351" s="31">
        <f>IF($B350="№",1,MAX($B$7:$B350)+1)</f>
        <v>345</v>
      </c>
      <c r="C351" s="147">
        <f t="shared" si="72"/>
        <v>0</v>
      </c>
      <c r="D351" s="9"/>
      <c r="E351" s="9"/>
      <c r="F351" s="10"/>
      <c r="G351" s="10"/>
      <c r="H351" s="11"/>
      <c r="I351" s="12"/>
      <c r="J351" s="12"/>
      <c r="K351" s="10"/>
      <c r="L351" s="33">
        <f t="shared" si="65"/>
        <v>0</v>
      </c>
      <c r="M351" s="34">
        <f t="shared" si="73"/>
        <v>0</v>
      </c>
      <c r="N351" s="17">
        <f t="shared" si="66"/>
        <v>0</v>
      </c>
      <c r="O351" s="35">
        <f t="shared" si="67"/>
        <v>0</v>
      </c>
      <c r="P351" s="32">
        <f t="shared" si="68"/>
        <v>0</v>
      </c>
      <c r="Q351" s="10"/>
      <c r="R351" s="13"/>
      <c r="S351" s="14"/>
      <c r="T351" s="10"/>
      <c r="U351" s="144" t="str">
        <f t="shared" si="74"/>
        <v/>
      </c>
      <c r="V351" s="15">
        <f t="shared" si="75"/>
        <v>0</v>
      </c>
      <c r="W351" s="16">
        <f t="shared" si="76"/>
        <v>0</v>
      </c>
      <c r="X351" s="16">
        <f t="shared" si="69"/>
        <v>0</v>
      </c>
      <c r="Y351" s="17">
        <f t="shared" si="70"/>
        <v>0</v>
      </c>
      <c r="Z351" s="17">
        <f t="shared" si="71"/>
        <v>1050.4399999999957</v>
      </c>
      <c r="AA351" s="205" t="str">
        <f>IF(COUNTIF(K$6:K351,K351)=1,MAX(AA$6:AA350)+1,"")</f>
        <v/>
      </c>
      <c r="AB351" s="144">
        <f t="shared" si="77"/>
        <v>0</v>
      </c>
      <c r="AC351" s="24"/>
      <c r="AD351" s="24"/>
      <c r="AE351" s="24"/>
      <c r="AF351" s="24"/>
      <c r="AG351" s="24"/>
      <c r="AH351" s="24"/>
      <c r="AI351" s="24"/>
    </row>
    <row r="352" spans="2:35" ht="12.75">
      <c r="B352" s="31">
        <f>IF($B351="№",1,MAX($B$7:$B351)+1)</f>
        <v>346</v>
      </c>
      <c r="C352" s="147">
        <f t="shared" si="72"/>
        <v>0</v>
      </c>
      <c r="D352" s="9"/>
      <c r="E352" s="9"/>
      <c r="F352" s="10"/>
      <c r="G352" s="10"/>
      <c r="H352" s="11"/>
      <c r="I352" s="12"/>
      <c r="J352" s="12"/>
      <c r="K352" s="10"/>
      <c r="L352" s="33">
        <f t="shared" si="65"/>
        <v>0</v>
      </c>
      <c r="M352" s="34">
        <f t="shared" si="73"/>
        <v>0</v>
      </c>
      <c r="N352" s="17">
        <f t="shared" si="66"/>
        <v>0</v>
      </c>
      <c r="O352" s="35">
        <f t="shared" si="67"/>
        <v>0</v>
      </c>
      <c r="P352" s="32">
        <f t="shared" si="68"/>
        <v>0</v>
      </c>
      <c r="Q352" s="10"/>
      <c r="R352" s="13"/>
      <c r="S352" s="14"/>
      <c r="T352" s="10"/>
      <c r="U352" s="144" t="str">
        <f t="shared" si="74"/>
        <v/>
      </c>
      <c r="V352" s="15">
        <f t="shared" si="75"/>
        <v>0</v>
      </c>
      <c r="W352" s="16">
        <f t="shared" si="76"/>
        <v>0</v>
      </c>
      <c r="X352" s="16">
        <f t="shared" si="69"/>
        <v>0</v>
      </c>
      <c r="Y352" s="17">
        <f t="shared" si="70"/>
        <v>0</v>
      </c>
      <c r="Z352" s="17">
        <f t="shared" si="71"/>
        <v>1050.4399999999957</v>
      </c>
      <c r="AA352" s="205" t="str">
        <f>IF(COUNTIF(K$6:K352,K352)=1,MAX(AA$6:AA351)+1,"")</f>
        <v/>
      </c>
      <c r="AB352" s="144">
        <f t="shared" si="77"/>
        <v>0</v>
      </c>
      <c r="AC352" s="24"/>
      <c r="AD352" s="24"/>
      <c r="AE352" s="24"/>
      <c r="AF352" s="24"/>
      <c r="AG352" s="24"/>
      <c r="AH352" s="24"/>
      <c r="AI352" s="24"/>
    </row>
    <row r="353" spans="2:35" ht="12.75">
      <c r="B353" s="31">
        <f>IF($B352="№",1,MAX($B$7:$B352)+1)</f>
        <v>347</v>
      </c>
      <c r="C353" s="147">
        <f t="shared" si="72"/>
        <v>0</v>
      </c>
      <c r="D353" s="9"/>
      <c r="E353" s="9"/>
      <c r="F353" s="10"/>
      <c r="G353" s="10"/>
      <c r="H353" s="11"/>
      <c r="I353" s="12"/>
      <c r="J353" s="12"/>
      <c r="K353" s="10"/>
      <c r="L353" s="33">
        <f t="shared" si="65"/>
        <v>0</v>
      </c>
      <c r="M353" s="34">
        <f t="shared" si="73"/>
        <v>0</v>
      </c>
      <c r="N353" s="17">
        <f t="shared" si="66"/>
        <v>0</v>
      </c>
      <c r="O353" s="35">
        <f t="shared" si="67"/>
        <v>0</v>
      </c>
      <c r="P353" s="32">
        <f t="shared" si="68"/>
        <v>0</v>
      </c>
      <c r="Q353" s="10"/>
      <c r="R353" s="13"/>
      <c r="S353" s="14"/>
      <c r="T353" s="10"/>
      <c r="U353" s="144" t="str">
        <f t="shared" si="74"/>
        <v/>
      </c>
      <c r="V353" s="15">
        <f t="shared" si="75"/>
        <v>0</v>
      </c>
      <c r="W353" s="16">
        <f t="shared" si="76"/>
        <v>0</v>
      </c>
      <c r="X353" s="16">
        <f t="shared" si="69"/>
        <v>0</v>
      </c>
      <c r="Y353" s="17">
        <f t="shared" si="70"/>
        <v>0</v>
      </c>
      <c r="Z353" s="17">
        <f t="shared" si="71"/>
        <v>1050.4399999999957</v>
      </c>
      <c r="AA353" s="205" t="str">
        <f>IF(COUNTIF(K$6:K353,K353)=1,MAX(AA$6:AA352)+1,"")</f>
        <v/>
      </c>
      <c r="AB353" s="144">
        <f t="shared" si="77"/>
        <v>0</v>
      </c>
      <c r="AC353" s="24"/>
      <c r="AD353" s="24"/>
      <c r="AE353" s="24"/>
      <c r="AF353" s="24"/>
      <c r="AG353" s="24"/>
      <c r="AH353" s="24"/>
      <c r="AI353" s="24"/>
    </row>
    <row r="354" spans="2:35" ht="12.75">
      <c r="B354" s="31">
        <f>IF($B353="№",1,MAX($B$7:$B353)+1)</f>
        <v>348</v>
      </c>
      <c r="C354" s="147">
        <f t="shared" si="72"/>
        <v>0</v>
      </c>
      <c r="D354" s="9"/>
      <c r="E354" s="9"/>
      <c r="F354" s="10"/>
      <c r="G354" s="10"/>
      <c r="H354" s="11"/>
      <c r="I354" s="12"/>
      <c r="J354" s="12"/>
      <c r="K354" s="10"/>
      <c r="L354" s="33">
        <f t="shared" si="65"/>
        <v>0</v>
      </c>
      <c r="M354" s="34">
        <f t="shared" si="73"/>
        <v>0</v>
      </c>
      <c r="N354" s="17">
        <f t="shared" si="66"/>
        <v>0</v>
      </c>
      <c r="O354" s="35">
        <f t="shared" si="67"/>
        <v>0</v>
      </c>
      <c r="P354" s="32">
        <f t="shared" si="68"/>
        <v>0</v>
      </c>
      <c r="Q354" s="10"/>
      <c r="R354" s="13"/>
      <c r="S354" s="14"/>
      <c r="T354" s="10"/>
      <c r="U354" s="144" t="str">
        <f t="shared" si="74"/>
        <v/>
      </c>
      <c r="V354" s="15">
        <f t="shared" si="75"/>
        <v>0</v>
      </c>
      <c r="W354" s="16">
        <f t="shared" si="76"/>
        <v>0</v>
      </c>
      <c r="X354" s="16">
        <f t="shared" si="69"/>
        <v>0</v>
      </c>
      <c r="Y354" s="17">
        <f t="shared" si="70"/>
        <v>0</v>
      </c>
      <c r="Z354" s="17">
        <f t="shared" si="71"/>
        <v>1050.4399999999957</v>
      </c>
      <c r="AA354" s="205" t="str">
        <f>IF(COUNTIF(K$6:K354,K354)=1,MAX(AA$6:AA353)+1,"")</f>
        <v/>
      </c>
      <c r="AB354" s="144">
        <f t="shared" si="77"/>
        <v>0</v>
      </c>
      <c r="AC354" s="24"/>
      <c r="AD354" s="24"/>
      <c r="AE354" s="24"/>
      <c r="AF354" s="24"/>
      <c r="AG354" s="24"/>
      <c r="AH354" s="24"/>
      <c r="AI354" s="24"/>
    </row>
    <row r="355" spans="2:35" ht="12.75">
      <c r="B355" s="31">
        <f>IF($B354="№",1,MAX($B$7:$B354)+1)</f>
        <v>349</v>
      </c>
      <c r="C355" s="147">
        <f t="shared" si="72"/>
        <v>0</v>
      </c>
      <c r="D355" s="9"/>
      <c r="E355" s="9"/>
      <c r="F355" s="10"/>
      <c r="G355" s="10"/>
      <c r="H355" s="11"/>
      <c r="I355" s="12"/>
      <c r="J355" s="12"/>
      <c r="K355" s="10"/>
      <c r="L355" s="33">
        <f t="shared" si="65"/>
        <v>0</v>
      </c>
      <c r="M355" s="34">
        <f t="shared" si="73"/>
        <v>0</v>
      </c>
      <c r="N355" s="17">
        <f t="shared" si="66"/>
        <v>0</v>
      </c>
      <c r="O355" s="35">
        <f t="shared" si="67"/>
        <v>0</v>
      </c>
      <c r="P355" s="32">
        <f t="shared" si="68"/>
        <v>0</v>
      </c>
      <c r="Q355" s="10"/>
      <c r="R355" s="13"/>
      <c r="S355" s="14"/>
      <c r="T355" s="10"/>
      <c r="U355" s="144" t="str">
        <f t="shared" si="74"/>
        <v/>
      </c>
      <c r="V355" s="15">
        <f t="shared" si="75"/>
        <v>0</v>
      </c>
      <c r="W355" s="16">
        <f t="shared" si="76"/>
        <v>0</v>
      </c>
      <c r="X355" s="16">
        <f t="shared" si="69"/>
        <v>0</v>
      </c>
      <c r="Y355" s="17">
        <f t="shared" si="70"/>
        <v>0</v>
      </c>
      <c r="Z355" s="17">
        <f t="shared" si="71"/>
        <v>1050.4399999999957</v>
      </c>
      <c r="AA355" s="205" t="str">
        <f>IF(COUNTIF(K$6:K355,K355)=1,MAX(AA$6:AA354)+1,"")</f>
        <v/>
      </c>
      <c r="AB355" s="144">
        <f t="shared" si="77"/>
        <v>0</v>
      </c>
      <c r="AC355" s="24"/>
      <c r="AD355" s="24"/>
      <c r="AE355" s="24"/>
      <c r="AF355" s="24"/>
      <c r="AG355" s="24"/>
      <c r="AH355" s="24"/>
      <c r="AI355" s="24"/>
    </row>
    <row r="356" spans="2:35" ht="12.75">
      <c r="B356" s="31">
        <f>IF($B355="№",1,MAX($B$7:$B355)+1)</f>
        <v>350</v>
      </c>
      <c r="C356" s="147">
        <f t="shared" si="72"/>
        <v>0</v>
      </c>
      <c r="D356" s="9"/>
      <c r="E356" s="9"/>
      <c r="F356" s="10"/>
      <c r="G356" s="10"/>
      <c r="H356" s="11"/>
      <c r="I356" s="12"/>
      <c r="J356" s="12"/>
      <c r="K356" s="10"/>
      <c r="L356" s="33">
        <f t="shared" si="65"/>
        <v>0</v>
      </c>
      <c r="M356" s="34">
        <f t="shared" si="73"/>
        <v>0</v>
      </c>
      <c r="N356" s="17">
        <f t="shared" si="66"/>
        <v>0</v>
      </c>
      <c r="O356" s="35">
        <f t="shared" si="67"/>
        <v>0</v>
      </c>
      <c r="P356" s="32">
        <f t="shared" si="68"/>
        <v>0</v>
      </c>
      <c r="Q356" s="10"/>
      <c r="R356" s="13"/>
      <c r="S356" s="14"/>
      <c r="T356" s="10"/>
      <c r="U356" s="144" t="str">
        <f t="shared" si="74"/>
        <v/>
      </c>
      <c r="V356" s="15">
        <f t="shared" si="75"/>
        <v>0</v>
      </c>
      <c r="W356" s="16">
        <f t="shared" si="76"/>
        <v>0</v>
      </c>
      <c r="X356" s="16">
        <f t="shared" si="69"/>
        <v>0</v>
      </c>
      <c r="Y356" s="17">
        <f t="shared" si="70"/>
        <v>0</v>
      </c>
      <c r="Z356" s="17">
        <f t="shared" si="71"/>
        <v>1050.4399999999957</v>
      </c>
      <c r="AA356" s="205" t="str">
        <f>IF(COUNTIF(K$6:K356,K356)=1,MAX(AA$6:AA355)+1,"")</f>
        <v/>
      </c>
      <c r="AB356" s="144">
        <f t="shared" si="77"/>
        <v>0</v>
      </c>
      <c r="AC356" s="24"/>
      <c r="AD356" s="24"/>
      <c r="AE356" s="24"/>
      <c r="AF356" s="24"/>
      <c r="AG356" s="24"/>
      <c r="AH356" s="24"/>
      <c r="AI356" s="24"/>
    </row>
    <row r="357" spans="2:35" ht="12.75">
      <c r="B357" s="31">
        <f>IF($B356="№",1,MAX($B$7:$B356)+1)</f>
        <v>351</v>
      </c>
      <c r="C357" s="147">
        <f t="shared" si="72"/>
        <v>0</v>
      </c>
      <c r="D357" s="9"/>
      <c r="E357" s="9"/>
      <c r="F357" s="10"/>
      <c r="G357" s="10"/>
      <c r="H357" s="11"/>
      <c r="I357" s="12"/>
      <c r="J357" s="12"/>
      <c r="K357" s="10"/>
      <c r="L357" s="33">
        <f t="shared" si="65"/>
        <v>0</v>
      </c>
      <c r="M357" s="34">
        <f t="shared" si="73"/>
        <v>0</v>
      </c>
      <c r="N357" s="17">
        <f t="shared" si="66"/>
        <v>0</v>
      </c>
      <c r="O357" s="35">
        <f t="shared" si="67"/>
        <v>0</v>
      </c>
      <c r="P357" s="32">
        <f t="shared" si="68"/>
        <v>0</v>
      </c>
      <c r="Q357" s="10"/>
      <c r="R357" s="13"/>
      <c r="S357" s="14"/>
      <c r="T357" s="10"/>
      <c r="U357" s="144" t="str">
        <f t="shared" si="74"/>
        <v/>
      </c>
      <c r="V357" s="15">
        <f t="shared" si="75"/>
        <v>0</v>
      </c>
      <c r="W357" s="16">
        <f t="shared" si="76"/>
        <v>0</v>
      </c>
      <c r="X357" s="16">
        <f t="shared" si="69"/>
        <v>0</v>
      </c>
      <c r="Y357" s="17">
        <f t="shared" si="70"/>
        <v>0</v>
      </c>
      <c r="Z357" s="17">
        <f t="shared" si="71"/>
        <v>1050.4399999999957</v>
      </c>
      <c r="AA357" s="205" t="str">
        <f>IF(COUNTIF(K$6:K357,K357)=1,MAX(AA$6:AA356)+1,"")</f>
        <v/>
      </c>
      <c r="AB357" s="144">
        <f t="shared" si="77"/>
        <v>0</v>
      </c>
      <c r="AC357" s="24"/>
      <c r="AD357" s="24"/>
      <c r="AE357" s="24"/>
      <c r="AF357" s="24"/>
      <c r="AG357" s="24"/>
      <c r="AH357" s="24"/>
      <c r="AI357" s="24"/>
    </row>
    <row r="358" spans="2:35" ht="12.75">
      <c r="B358" s="31">
        <f>IF($B357="№",1,MAX($B$7:$B357)+1)</f>
        <v>352</v>
      </c>
      <c r="C358" s="147">
        <f t="shared" si="72"/>
        <v>0</v>
      </c>
      <c r="D358" s="9"/>
      <c r="E358" s="9"/>
      <c r="F358" s="10"/>
      <c r="G358" s="10"/>
      <c r="H358" s="11"/>
      <c r="I358" s="12"/>
      <c r="J358" s="12"/>
      <c r="K358" s="10"/>
      <c r="L358" s="33">
        <f t="shared" si="65"/>
        <v>0</v>
      </c>
      <c r="M358" s="34">
        <f t="shared" si="73"/>
        <v>0</v>
      </c>
      <c r="N358" s="17">
        <f t="shared" si="66"/>
        <v>0</v>
      </c>
      <c r="O358" s="35">
        <f t="shared" si="67"/>
        <v>0</v>
      </c>
      <c r="P358" s="32">
        <f t="shared" si="68"/>
        <v>0</v>
      </c>
      <c r="Q358" s="10"/>
      <c r="R358" s="13"/>
      <c r="S358" s="14"/>
      <c r="T358" s="10"/>
      <c r="U358" s="144" t="str">
        <f t="shared" si="74"/>
        <v/>
      </c>
      <c r="V358" s="15">
        <f t="shared" si="75"/>
        <v>0</v>
      </c>
      <c r="W358" s="16">
        <f t="shared" si="76"/>
        <v>0</v>
      </c>
      <c r="X358" s="16">
        <f t="shared" si="69"/>
        <v>0</v>
      </c>
      <c r="Y358" s="17">
        <f t="shared" si="70"/>
        <v>0</v>
      </c>
      <c r="Z358" s="17">
        <f t="shared" si="71"/>
        <v>1050.4399999999957</v>
      </c>
      <c r="AA358" s="205" t="str">
        <f>IF(COUNTIF(K$6:K358,K358)=1,MAX(AA$6:AA357)+1,"")</f>
        <v/>
      </c>
      <c r="AB358" s="144">
        <f t="shared" si="77"/>
        <v>0</v>
      </c>
      <c r="AC358" s="24"/>
      <c r="AD358" s="24"/>
      <c r="AE358" s="24"/>
      <c r="AF358" s="24"/>
      <c r="AG358" s="24"/>
      <c r="AH358" s="24"/>
      <c r="AI358" s="24"/>
    </row>
    <row r="359" spans="2:35" ht="12.75">
      <c r="B359" s="31">
        <f>IF($B358="№",1,MAX($B$7:$B358)+1)</f>
        <v>353</v>
      </c>
      <c r="C359" s="147">
        <f t="shared" si="72"/>
        <v>0</v>
      </c>
      <c r="D359" s="9"/>
      <c r="E359" s="9"/>
      <c r="F359" s="10"/>
      <c r="G359" s="10"/>
      <c r="H359" s="11"/>
      <c r="I359" s="12"/>
      <c r="J359" s="12"/>
      <c r="K359" s="10"/>
      <c r="L359" s="33">
        <f t="shared" si="65"/>
        <v>0</v>
      </c>
      <c r="M359" s="34">
        <f t="shared" si="73"/>
        <v>0</v>
      </c>
      <c r="N359" s="17">
        <f t="shared" si="66"/>
        <v>0</v>
      </c>
      <c r="O359" s="35">
        <f t="shared" si="67"/>
        <v>0</v>
      </c>
      <c r="P359" s="32">
        <f t="shared" si="68"/>
        <v>0</v>
      </c>
      <c r="Q359" s="10"/>
      <c r="R359" s="13"/>
      <c r="S359" s="14"/>
      <c r="T359" s="10"/>
      <c r="U359" s="144" t="str">
        <f t="shared" si="74"/>
        <v/>
      </c>
      <c r="V359" s="15">
        <f t="shared" si="75"/>
        <v>0</v>
      </c>
      <c r="W359" s="16">
        <f t="shared" si="76"/>
        <v>0</v>
      </c>
      <c r="X359" s="16">
        <f t="shared" si="69"/>
        <v>0</v>
      </c>
      <c r="Y359" s="17">
        <f t="shared" si="70"/>
        <v>0</v>
      </c>
      <c r="Z359" s="17">
        <f t="shared" si="71"/>
        <v>1050.4399999999957</v>
      </c>
      <c r="AA359" s="205" t="str">
        <f>IF(COUNTIF(K$6:K359,K359)=1,MAX(AA$6:AA358)+1,"")</f>
        <v/>
      </c>
      <c r="AB359" s="144">
        <f t="shared" si="77"/>
        <v>0</v>
      </c>
      <c r="AC359" s="24"/>
      <c r="AD359" s="24"/>
      <c r="AE359" s="24"/>
      <c r="AF359" s="24"/>
      <c r="AG359" s="24"/>
      <c r="AH359" s="24"/>
      <c r="AI359" s="24"/>
    </row>
    <row r="360" spans="2:35" ht="12.75">
      <c r="B360" s="31">
        <f>IF($B359="№",1,MAX($B$7:$B359)+1)</f>
        <v>354</v>
      </c>
      <c r="C360" s="147">
        <f t="shared" si="72"/>
        <v>0</v>
      </c>
      <c r="D360" s="9"/>
      <c r="E360" s="9"/>
      <c r="F360" s="10"/>
      <c r="G360" s="10"/>
      <c r="H360" s="11"/>
      <c r="I360" s="12"/>
      <c r="J360" s="12"/>
      <c r="K360" s="10"/>
      <c r="L360" s="33">
        <f t="shared" si="65"/>
        <v>0</v>
      </c>
      <c r="M360" s="34">
        <f t="shared" si="73"/>
        <v>0</v>
      </c>
      <c r="N360" s="17">
        <f t="shared" si="66"/>
        <v>0</v>
      </c>
      <c r="O360" s="35">
        <f t="shared" si="67"/>
        <v>0</v>
      </c>
      <c r="P360" s="32">
        <f t="shared" si="68"/>
        <v>0</v>
      </c>
      <c r="Q360" s="10"/>
      <c r="R360" s="13"/>
      <c r="S360" s="14"/>
      <c r="T360" s="10"/>
      <c r="U360" s="144" t="str">
        <f t="shared" si="74"/>
        <v/>
      </c>
      <c r="V360" s="15">
        <f t="shared" si="75"/>
        <v>0</v>
      </c>
      <c r="W360" s="16">
        <f t="shared" si="76"/>
        <v>0</v>
      </c>
      <c r="X360" s="16">
        <f t="shared" si="69"/>
        <v>0</v>
      </c>
      <c r="Y360" s="17">
        <f t="shared" si="70"/>
        <v>0</v>
      </c>
      <c r="Z360" s="17">
        <f t="shared" si="71"/>
        <v>1050.4399999999957</v>
      </c>
      <c r="AA360" s="205" t="str">
        <f>IF(COUNTIF(K$6:K360,K360)=1,MAX(AA$6:AA359)+1,"")</f>
        <v/>
      </c>
      <c r="AB360" s="144">
        <f t="shared" si="77"/>
        <v>0</v>
      </c>
      <c r="AC360" s="24"/>
      <c r="AD360" s="24"/>
      <c r="AE360" s="24"/>
      <c r="AF360" s="24"/>
      <c r="AG360" s="24"/>
      <c r="AH360" s="24"/>
      <c r="AI360" s="24"/>
    </row>
    <row r="361" spans="2:35" ht="12.75">
      <c r="B361" s="31">
        <f>IF($B360="№",1,MAX($B$7:$B360)+1)</f>
        <v>355</v>
      </c>
      <c r="C361" s="147">
        <f t="shared" si="72"/>
        <v>0</v>
      </c>
      <c r="D361" s="9"/>
      <c r="E361" s="9"/>
      <c r="F361" s="10"/>
      <c r="G361" s="10"/>
      <c r="H361" s="11"/>
      <c r="I361" s="12"/>
      <c r="J361" s="12"/>
      <c r="K361" s="10"/>
      <c r="L361" s="33">
        <f t="shared" si="65"/>
        <v>0</v>
      </c>
      <c r="M361" s="34">
        <f t="shared" si="73"/>
        <v>0</v>
      </c>
      <c r="N361" s="17">
        <f t="shared" si="66"/>
        <v>0</v>
      </c>
      <c r="O361" s="35">
        <f t="shared" si="67"/>
        <v>0</v>
      </c>
      <c r="P361" s="32">
        <f t="shared" si="68"/>
        <v>0</v>
      </c>
      <c r="Q361" s="10"/>
      <c r="R361" s="13"/>
      <c r="S361" s="14"/>
      <c r="T361" s="10"/>
      <c r="U361" s="144" t="str">
        <f t="shared" si="74"/>
        <v/>
      </c>
      <c r="V361" s="15">
        <f t="shared" si="75"/>
        <v>0</v>
      </c>
      <c r="W361" s="16">
        <f t="shared" si="76"/>
        <v>0</v>
      </c>
      <c r="X361" s="16">
        <f t="shared" si="69"/>
        <v>0</v>
      </c>
      <c r="Y361" s="17">
        <f t="shared" si="70"/>
        <v>0</v>
      </c>
      <c r="Z361" s="17">
        <f t="shared" si="71"/>
        <v>1050.4399999999957</v>
      </c>
      <c r="AA361" s="205" t="str">
        <f>IF(COUNTIF(K$6:K361,K361)=1,MAX(AA$6:AA360)+1,"")</f>
        <v/>
      </c>
      <c r="AB361" s="144">
        <f t="shared" si="77"/>
        <v>0</v>
      </c>
      <c r="AC361" s="24"/>
      <c r="AD361" s="24"/>
      <c r="AE361" s="24"/>
      <c r="AF361" s="24"/>
      <c r="AG361" s="24"/>
      <c r="AH361" s="24"/>
      <c r="AI361" s="24"/>
    </row>
    <row r="362" spans="2:35" ht="12.75">
      <c r="B362" s="31">
        <f>IF($B361="№",1,MAX($B$7:$B361)+1)</f>
        <v>356</v>
      </c>
      <c r="C362" s="147">
        <f t="shared" si="72"/>
        <v>0</v>
      </c>
      <c r="D362" s="9"/>
      <c r="E362" s="9"/>
      <c r="F362" s="10"/>
      <c r="G362" s="10"/>
      <c r="H362" s="11"/>
      <c r="I362" s="12"/>
      <c r="J362" s="12"/>
      <c r="K362" s="10"/>
      <c r="L362" s="33">
        <f t="shared" si="65"/>
        <v>0</v>
      </c>
      <c r="M362" s="34">
        <f t="shared" si="73"/>
        <v>0</v>
      </c>
      <c r="N362" s="17">
        <f t="shared" si="66"/>
        <v>0</v>
      </c>
      <c r="O362" s="35">
        <f t="shared" si="67"/>
        <v>0</v>
      </c>
      <c r="P362" s="32">
        <f t="shared" si="68"/>
        <v>0</v>
      </c>
      <c r="Q362" s="10"/>
      <c r="R362" s="13"/>
      <c r="S362" s="14"/>
      <c r="T362" s="10"/>
      <c r="U362" s="144" t="str">
        <f t="shared" si="74"/>
        <v/>
      </c>
      <c r="V362" s="15">
        <f t="shared" si="75"/>
        <v>0</v>
      </c>
      <c r="W362" s="16">
        <f t="shared" si="76"/>
        <v>0</v>
      </c>
      <c r="X362" s="16">
        <f t="shared" si="69"/>
        <v>0</v>
      </c>
      <c r="Y362" s="17">
        <f t="shared" si="70"/>
        <v>0</v>
      </c>
      <c r="Z362" s="17">
        <f t="shared" si="71"/>
        <v>1050.4399999999957</v>
      </c>
      <c r="AA362" s="205" t="str">
        <f>IF(COUNTIF(K$6:K362,K362)=1,MAX(AA$6:AA361)+1,"")</f>
        <v/>
      </c>
      <c r="AB362" s="144">
        <f t="shared" si="77"/>
        <v>0</v>
      </c>
      <c r="AC362" s="24"/>
      <c r="AD362" s="24"/>
      <c r="AE362" s="24"/>
      <c r="AF362" s="24"/>
      <c r="AG362" s="24"/>
      <c r="AH362" s="24"/>
      <c r="AI362" s="24"/>
    </row>
    <row r="363" spans="2:35" ht="12.75">
      <c r="B363" s="31">
        <f>IF($B362="№",1,MAX($B$7:$B362)+1)</f>
        <v>357</v>
      </c>
      <c r="C363" s="147">
        <f t="shared" si="72"/>
        <v>0</v>
      </c>
      <c r="D363" s="9"/>
      <c r="E363" s="9"/>
      <c r="F363" s="10"/>
      <c r="G363" s="10"/>
      <c r="H363" s="11"/>
      <c r="I363" s="12"/>
      <c r="J363" s="12"/>
      <c r="K363" s="10"/>
      <c r="L363" s="33">
        <f t="shared" si="65"/>
        <v>0</v>
      </c>
      <c r="M363" s="34">
        <f t="shared" si="73"/>
        <v>0</v>
      </c>
      <c r="N363" s="17">
        <f t="shared" si="66"/>
        <v>0</v>
      </c>
      <c r="O363" s="35">
        <f t="shared" si="67"/>
        <v>0</v>
      </c>
      <c r="P363" s="32">
        <f t="shared" si="68"/>
        <v>0</v>
      </c>
      <c r="Q363" s="10"/>
      <c r="R363" s="13"/>
      <c r="S363" s="14"/>
      <c r="T363" s="10"/>
      <c r="U363" s="144" t="str">
        <f t="shared" si="74"/>
        <v/>
      </c>
      <c r="V363" s="15">
        <f t="shared" si="75"/>
        <v>0</v>
      </c>
      <c r="W363" s="16">
        <f t="shared" si="76"/>
        <v>0</v>
      </c>
      <c r="X363" s="16">
        <f t="shared" si="69"/>
        <v>0</v>
      </c>
      <c r="Y363" s="17">
        <f t="shared" si="70"/>
        <v>0</v>
      </c>
      <c r="Z363" s="17">
        <f t="shared" si="71"/>
        <v>1050.4399999999957</v>
      </c>
      <c r="AA363" s="205" t="str">
        <f>IF(COUNTIF(K$6:K363,K363)=1,MAX(AA$6:AA362)+1,"")</f>
        <v/>
      </c>
      <c r="AB363" s="144">
        <f t="shared" si="77"/>
        <v>0</v>
      </c>
      <c r="AC363" s="24"/>
      <c r="AD363" s="24"/>
      <c r="AE363" s="24"/>
      <c r="AF363" s="24"/>
      <c r="AG363" s="24"/>
      <c r="AH363" s="24"/>
      <c r="AI363" s="24"/>
    </row>
    <row r="364" spans="2:35" ht="12.75">
      <c r="B364" s="31">
        <f>IF($B363="№",1,MAX($B$7:$B363)+1)</f>
        <v>358</v>
      </c>
      <c r="C364" s="147">
        <f t="shared" si="72"/>
        <v>0</v>
      </c>
      <c r="D364" s="9"/>
      <c r="E364" s="9"/>
      <c r="F364" s="10"/>
      <c r="G364" s="10"/>
      <c r="H364" s="11"/>
      <c r="I364" s="12"/>
      <c r="J364" s="12"/>
      <c r="K364" s="10"/>
      <c r="L364" s="33">
        <f t="shared" si="65"/>
        <v>0</v>
      </c>
      <c r="M364" s="34">
        <f t="shared" si="73"/>
        <v>0</v>
      </c>
      <c r="N364" s="17">
        <f t="shared" si="66"/>
        <v>0</v>
      </c>
      <c r="O364" s="35">
        <f t="shared" si="67"/>
        <v>0</v>
      </c>
      <c r="P364" s="32">
        <f t="shared" si="68"/>
        <v>0</v>
      </c>
      <c r="Q364" s="10"/>
      <c r="R364" s="13"/>
      <c r="S364" s="14"/>
      <c r="T364" s="10"/>
      <c r="U364" s="144" t="str">
        <f t="shared" si="74"/>
        <v/>
      </c>
      <c r="V364" s="15">
        <f t="shared" si="75"/>
        <v>0</v>
      </c>
      <c r="W364" s="16">
        <f t="shared" si="76"/>
        <v>0</v>
      </c>
      <c r="X364" s="16">
        <f t="shared" si="69"/>
        <v>0</v>
      </c>
      <c r="Y364" s="17">
        <f t="shared" si="70"/>
        <v>0</v>
      </c>
      <c r="Z364" s="17">
        <f t="shared" si="71"/>
        <v>1050.4399999999957</v>
      </c>
      <c r="AA364" s="205" t="str">
        <f>IF(COUNTIF(K$6:K364,K364)=1,MAX(AA$6:AA363)+1,"")</f>
        <v/>
      </c>
      <c r="AB364" s="144">
        <f t="shared" si="77"/>
        <v>0</v>
      </c>
      <c r="AC364" s="24"/>
      <c r="AD364" s="24"/>
      <c r="AE364" s="24"/>
      <c r="AF364" s="24"/>
      <c r="AG364" s="24"/>
      <c r="AH364" s="24"/>
      <c r="AI364" s="24"/>
    </row>
    <row r="365" spans="2:35" ht="12.75">
      <c r="B365" s="31">
        <f>IF($B364="№",1,MAX($B$7:$B364)+1)</f>
        <v>359</v>
      </c>
      <c r="C365" s="147">
        <f t="shared" si="72"/>
        <v>0</v>
      </c>
      <c r="D365" s="9"/>
      <c r="E365" s="9"/>
      <c r="F365" s="10"/>
      <c r="G365" s="10"/>
      <c r="H365" s="11"/>
      <c r="I365" s="12"/>
      <c r="J365" s="12"/>
      <c r="K365" s="10"/>
      <c r="L365" s="33">
        <f t="shared" si="65"/>
        <v>0</v>
      </c>
      <c r="M365" s="34">
        <f t="shared" si="73"/>
        <v>0</v>
      </c>
      <c r="N365" s="17">
        <f t="shared" si="66"/>
        <v>0</v>
      </c>
      <c r="O365" s="35">
        <f t="shared" si="67"/>
        <v>0</v>
      </c>
      <c r="P365" s="32">
        <f t="shared" si="68"/>
        <v>0</v>
      </c>
      <c r="Q365" s="10"/>
      <c r="R365" s="13"/>
      <c r="S365" s="14"/>
      <c r="T365" s="10"/>
      <c r="U365" s="144" t="str">
        <f t="shared" si="74"/>
        <v/>
      </c>
      <c r="V365" s="15">
        <f t="shared" si="75"/>
        <v>0</v>
      </c>
      <c r="W365" s="16">
        <f t="shared" si="76"/>
        <v>0</v>
      </c>
      <c r="X365" s="16">
        <f t="shared" si="69"/>
        <v>0</v>
      </c>
      <c r="Y365" s="17">
        <f t="shared" si="70"/>
        <v>0</v>
      </c>
      <c r="Z365" s="17">
        <f t="shared" si="71"/>
        <v>1050.4399999999957</v>
      </c>
      <c r="AA365" s="205" t="str">
        <f>IF(COUNTIF(K$6:K365,K365)=1,MAX(AA$6:AA364)+1,"")</f>
        <v/>
      </c>
      <c r="AB365" s="144">
        <f t="shared" si="77"/>
        <v>0</v>
      </c>
      <c r="AC365" s="24"/>
      <c r="AD365" s="24"/>
      <c r="AE365" s="24"/>
      <c r="AF365" s="24"/>
      <c r="AG365" s="24"/>
      <c r="AH365" s="24"/>
      <c r="AI365" s="24"/>
    </row>
    <row r="366" spans="2:35" ht="12.75">
      <c r="B366" s="31">
        <f>IF($B365="№",1,MAX($B$7:$B365)+1)</f>
        <v>360</v>
      </c>
      <c r="C366" s="147">
        <f t="shared" si="72"/>
        <v>0</v>
      </c>
      <c r="D366" s="9"/>
      <c r="E366" s="9"/>
      <c r="F366" s="10"/>
      <c r="G366" s="10"/>
      <c r="H366" s="11"/>
      <c r="I366" s="12"/>
      <c r="J366" s="12"/>
      <c r="K366" s="10"/>
      <c r="L366" s="33">
        <f t="shared" si="65"/>
        <v>0</v>
      </c>
      <c r="M366" s="34">
        <f t="shared" si="73"/>
        <v>0</v>
      </c>
      <c r="N366" s="17">
        <f t="shared" si="66"/>
        <v>0</v>
      </c>
      <c r="O366" s="35">
        <f t="shared" si="67"/>
        <v>0</v>
      </c>
      <c r="P366" s="32">
        <f t="shared" si="68"/>
        <v>0</v>
      </c>
      <c r="Q366" s="10"/>
      <c r="R366" s="13"/>
      <c r="S366" s="14"/>
      <c r="T366" s="10"/>
      <c r="U366" s="144" t="str">
        <f t="shared" si="74"/>
        <v/>
      </c>
      <c r="V366" s="15">
        <f t="shared" si="75"/>
        <v>0</v>
      </c>
      <c r="W366" s="16">
        <f t="shared" si="76"/>
        <v>0</v>
      </c>
      <c r="X366" s="16">
        <f t="shared" si="69"/>
        <v>0</v>
      </c>
      <c r="Y366" s="17">
        <f t="shared" si="70"/>
        <v>0</v>
      </c>
      <c r="Z366" s="17">
        <f t="shared" si="71"/>
        <v>1050.4399999999957</v>
      </c>
      <c r="AA366" s="205" t="str">
        <f>IF(COUNTIF(K$6:K366,K366)=1,MAX(AA$6:AA365)+1,"")</f>
        <v/>
      </c>
      <c r="AB366" s="144">
        <f t="shared" si="77"/>
        <v>0</v>
      </c>
      <c r="AC366" s="24"/>
      <c r="AD366" s="24"/>
      <c r="AE366" s="24"/>
      <c r="AF366" s="24"/>
      <c r="AG366" s="24"/>
      <c r="AH366" s="24"/>
      <c r="AI366" s="24"/>
    </row>
    <row r="367" spans="2:35" ht="12.75">
      <c r="B367" s="31">
        <f>IF($B366="№",1,MAX($B$7:$B366)+1)</f>
        <v>361</v>
      </c>
      <c r="C367" s="147">
        <f t="shared" si="72"/>
        <v>0</v>
      </c>
      <c r="D367" s="9"/>
      <c r="E367" s="9"/>
      <c r="F367" s="10"/>
      <c r="G367" s="10"/>
      <c r="H367" s="11"/>
      <c r="I367" s="12"/>
      <c r="J367" s="12"/>
      <c r="K367" s="10"/>
      <c r="L367" s="33">
        <f t="shared" si="65"/>
        <v>0</v>
      </c>
      <c r="M367" s="34">
        <f t="shared" si="73"/>
        <v>0</v>
      </c>
      <c r="N367" s="17">
        <f t="shared" si="66"/>
        <v>0</v>
      </c>
      <c r="O367" s="35">
        <f t="shared" si="67"/>
        <v>0</v>
      </c>
      <c r="P367" s="32">
        <f t="shared" si="68"/>
        <v>0</v>
      </c>
      <c r="Q367" s="10"/>
      <c r="R367" s="13"/>
      <c r="S367" s="14"/>
      <c r="T367" s="10"/>
      <c r="U367" s="144" t="str">
        <f t="shared" si="74"/>
        <v/>
      </c>
      <c r="V367" s="15">
        <f t="shared" si="75"/>
        <v>0</v>
      </c>
      <c r="W367" s="16">
        <f t="shared" si="76"/>
        <v>0</v>
      </c>
      <c r="X367" s="16">
        <f t="shared" si="69"/>
        <v>0</v>
      </c>
      <c r="Y367" s="17">
        <f t="shared" si="70"/>
        <v>0</v>
      </c>
      <c r="Z367" s="17">
        <f t="shared" si="71"/>
        <v>1050.4399999999957</v>
      </c>
      <c r="AA367" s="205" t="str">
        <f>IF(COUNTIF(K$6:K367,K367)=1,MAX(AA$6:AA366)+1,"")</f>
        <v/>
      </c>
      <c r="AB367" s="144">
        <f t="shared" si="77"/>
        <v>0</v>
      </c>
      <c r="AC367" s="24"/>
      <c r="AD367" s="24"/>
      <c r="AE367" s="24"/>
      <c r="AF367" s="24"/>
      <c r="AG367" s="24"/>
      <c r="AH367" s="24"/>
      <c r="AI367" s="24"/>
    </row>
    <row r="368" spans="2:35" ht="12.75">
      <c r="B368" s="31">
        <f>IF($B367="№",1,MAX($B$7:$B367)+1)</f>
        <v>362</v>
      </c>
      <c r="C368" s="147">
        <f t="shared" si="72"/>
        <v>0</v>
      </c>
      <c r="D368" s="9"/>
      <c r="E368" s="9"/>
      <c r="F368" s="10"/>
      <c r="G368" s="10"/>
      <c r="H368" s="11"/>
      <c r="I368" s="12"/>
      <c r="J368" s="12"/>
      <c r="K368" s="10"/>
      <c r="L368" s="33">
        <f t="shared" si="65"/>
        <v>0</v>
      </c>
      <c r="M368" s="34">
        <f t="shared" si="73"/>
        <v>0</v>
      </c>
      <c r="N368" s="17">
        <f t="shared" si="66"/>
        <v>0</v>
      </c>
      <c r="O368" s="35">
        <f t="shared" si="67"/>
        <v>0</v>
      </c>
      <c r="P368" s="32">
        <f t="shared" si="68"/>
        <v>0</v>
      </c>
      <c r="Q368" s="10"/>
      <c r="R368" s="13"/>
      <c r="S368" s="14"/>
      <c r="T368" s="10"/>
      <c r="U368" s="144" t="str">
        <f t="shared" si="74"/>
        <v/>
      </c>
      <c r="V368" s="15">
        <f t="shared" si="75"/>
        <v>0</v>
      </c>
      <c r="W368" s="16">
        <f t="shared" si="76"/>
        <v>0</v>
      </c>
      <c r="X368" s="16">
        <f t="shared" si="69"/>
        <v>0</v>
      </c>
      <c r="Y368" s="17">
        <f t="shared" si="70"/>
        <v>0</v>
      </c>
      <c r="Z368" s="17">
        <f t="shared" si="71"/>
        <v>1050.4399999999957</v>
      </c>
      <c r="AA368" s="205" t="str">
        <f>IF(COUNTIF(K$6:K368,K368)=1,MAX(AA$6:AA367)+1,"")</f>
        <v/>
      </c>
      <c r="AB368" s="144">
        <f t="shared" si="77"/>
        <v>0</v>
      </c>
      <c r="AC368" s="24"/>
      <c r="AD368" s="24"/>
      <c r="AE368" s="24"/>
      <c r="AF368" s="24"/>
      <c r="AG368" s="24"/>
      <c r="AH368" s="24"/>
      <c r="AI368" s="24"/>
    </row>
    <row r="369" spans="2:35" ht="12.75">
      <c r="B369" s="31">
        <f>IF($B368="№",1,MAX($B$7:$B368)+1)</f>
        <v>363</v>
      </c>
      <c r="C369" s="147">
        <f t="shared" si="72"/>
        <v>0</v>
      </c>
      <c r="D369" s="9"/>
      <c r="E369" s="9"/>
      <c r="F369" s="10"/>
      <c r="G369" s="10"/>
      <c r="H369" s="11"/>
      <c r="I369" s="12"/>
      <c r="J369" s="12"/>
      <c r="K369" s="10"/>
      <c r="L369" s="33">
        <f t="shared" si="65"/>
        <v>0</v>
      </c>
      <c r="M369" s="34">
        <f t="shared" si="73"/>
        <v>0</v>
      </c>
      <c r="N369" s="17">
        <f t="shared" si="66"/>
        <v>0</v>
      </c>
      <c r="O369" s="35">
        <f t="shared" si="67"/>
        <v>0</v>
      </c>
      <c r="P369" s="32">
        <f t="shared" si="68"/>
        <v>0</v>
      </c>
      <c r="Q369" s="10"/>
      <c r="R369" s="13"/>
      <c r="S369" s="14"/>
      <c r="T369" s="10"/>
      <c r="U369" s="144" t="str">
        <f t="shared" si="74"/>
        <v/>
      </c>
      <c r="V369" s="15">
        <f t="shared" si="75"/>
        <v>0</v>
      </c>
      <c r="W369" s="16">
        <f t="shared" si="76"/>
        <v>0</v>
      </c>
      <c r="X369" s="16">
        <f t="shared" si="69"/>
        <v>0</v>
      </c>
      <c r="Y369" s="17">
        <f t="shared" si="70"/>
        <v>0</v>
      </c>
      <c r="Z369" s="17">
        <f t="shared" si="71"/>
        <v>1050.4399999999957</v>
      </c>
      <c r="AA369" s="205" t="str">
        <f>IF(COUNTIF(K$6:K369,K369)=1,MAX(AA$6:AA368)+1,"")</f>
        <v/>
      </c>
      <c r="AB369" s="144">
        <f t="shared" si="77"/>
        <v>0</v>
      </c>
      <c r="AC369" s="24"/>
      <c r="AD369" s="24"/>
      <c r="AE369" s="24"/>
      <c r="AF369" s="24"/>
      <c r="AG369" s="24"/>
      <c r="AH369" s="24"/>
      <c r="AI369" s="24"/>
    </row>
    <row r="370" spans="2:35" ht="12.75">
      <c r="B370" s="31">
        <f>IF($B369="№",1,MAX($B$7:$B369)+1)</f>
        <v>364</v>
      </c>
      <c r="C370" s="147">
        <f t="shared" si="72"/>
        <v>0</v>
      </c>
      <c r="D370" s="9"/>
      <c r="E370" s="9"/>
      <c r="F370" s="10"/>
      <c r="G370" s="10"/>
      <c r="H370" s="11"/>
      <c r="I370" s="12"/>
      <c r="J370" s="12"/>
      <c r="K370" s="10"/>
      <c r="L370" s="33">
        <f t="shared" si="65"/>
        <v>0</v>
      </c>
      <c r="M370" s="34">
        <f t="shared" si="73"/>
        <v>0</v>
      </c>
      <c r="N370" s="17">
        <f t="shared" si="66"/>
        <v>0</v>
      </c>
      <c r="O370" s="35">
        <f t="shared" si="67"/>
        <v>0</v>
      </c>
      <c r="P370" s="32">
        <f t="shared" si="68"/>
        <v>0</v>
      </c>
      <c r="Q370" s="10"/>
      <c r="R370" s="13"/>
      <c r="S370" s="14"/>
      <c r="T370" s="10"/>
      <c r="U370" s="144" t="str">
        <f t="shared" si="74"/>
        <v/>
      </c>
      <c r="V370" s="15">
        <f t="shared" si="75"/>
        <v>0</v>
      </c>
      <c r="W370" s="16">
        <f t="shared" si="76"/>
        <v>0</v>
      </c>
      <c r="X370" s="16">
        <f t="shared" si="69"/>
        <v>0</v>
      </c>
      <c r="Y370" s="17">
        <f t="shared" si="70"/>
        <v>0</v>
      </c>
      <c r="Z370" s="17">
        <f t="shared" si="71"/>
        <v>1050.4399999999957</v>
      </c>
      <c r="AA370" s="205" t="str">
        <f>IF(COUNTIF(K$6:K370,K370)=1,MAX(AA$6:AA369)+1,"")</f>
        <v/>
      </c>
      <c r="AB370" s="144">
        <f t="shared" si="77"/>
        <v>0</v>
      </c>
      <c r="AC370" s="24"/>
      <c r="AD370" s="24"/>
      <c r="AE370" s="24"/>
      <c r="AF370" s="24"/>
      <c r="AG370" s="24"/>
      <c r="AH370" s="24"/>
      <c r="AI370" s="24"/>
    </row>
    <row r="371" spans="2:35" ht="12.75">
      <c r="B371" s="31">
        <f>IF($B370="№",1,MAX($B$7:$B370)+1)</f>
        <v>365</v>
      </c>
      <c r="C371" s="147">
        <f t="shared" si="72"/>
        <v>0</v>
      </c>
      <c r="D371" s="9"/>
      <c r="E371" s="9"/>
      <c r="F371" s="10"/>
      <c r="G371" s="10"/>
      <c r="H371" s="11"/>
      <c r="I371" s="12"/>
      <c r="J371" s="12"/>
      <c r="K371" s="10"/>
      <c r="L371" s="33">
        <f t="shared" si="65"/>
        <v>0</v>
      </c>
      <c r="M371" s="34">
        <f t="shared" si="73"/>
        <v>0</v>
      </c>
      <c r="N371" s="17">
        <f t="shared" si="66"/>
        <v>0</v>
      </c>
      <c r="O371" s="35">
        <f t="shared" si="67"/>
        <v>0</v>
      </c>
      <c r="P371" s="32">
        <f t="shared" si="68"/>
        <v>0</v>
      </c>
      <c r="Q371" s="10"/>
      <c r="R371" s="13"/>
      <c r="S371" s="14"/>
      <c r="T371" s="10"/>
      <c r="U371" s="144" t="str">
        <f t="shared" si="74"/>
        <v/>
      </c>
      <c r="V371" s="15">
        <f t="shared" si="75"/>
        <v>0</v>
      </c>
      <c r="W371" s="16">
        <f t="shared" si="76"/>
        <v>0</v>
      </c>
      <c r="X371" s="16">
        <f t="shared" si="69"/>
        <v>0</v>
      </c>
      <c r="Y371" s="17">
        <f t="shared" si="70"/>
        <v>0</v>
      </c>
      <c r="Z371" s="17">
        <f t="shared" si="71"/>
        <v>1050.4399999999957</v>
      </c>
      <c r="AA371" s="205" t="str">
        <f>IF(COUNTIF(K$6:K371,K371)=1,MAX(AA$6:AA370)+1,"")</f>
        <v/>
      </c>
      <c r="AB371" s="144">
        <f t="shared" si="77"/>
        <v>0</v>
      </c>
      <c r="AC371" s="24"/>
      <c r="AD371" s="24"/>
      <c r="AE371" s="24"/>
      <c r="AF371" s="24"/>
      <c r="AG371" s="24"/>
      <c r="AH371" s="24"/>
      <c r="AI371" s="24"/>
    </row>
    <row r="372" spans="2:35" ht="12.75">
      <c r="B372" s="31">
        <f>IF($B371="№",1,MAX($B$7:$B371)+1)</f>
        <v>366</v>
      </c>
      <c r="C372" s="147">
        <f t="shared" si="72"/>
        <v>0</v>
      </c>
      <c r="D372" s="9"/>
      <c r="E372" s="9"/>
      <c r="F372" s="10"/>
      <c r="G372" s="10"/>
      <c r="H372" s="11"/>
      <c r="I372" s="12"/>
      <c r="J372" s="12"/>
      <c r="K372" s="10"/>
      <c r="L372" s="33">
        <f t="shared" si="65"/>
        <v>0</v>
      </c>
      <c r="M372" s="34">
        <f t="shared" si="73"/>
        <v>0</v>
      </c>
      <c r="N372" s="17">
        <f t="shared" si="66"/>
        <v>0</v>
      </c>
      <c r="O372" s="35">
        <f t="shared" si="67"/>
        <v>0</v>
      </c>
      <c r="P372" s="32">
        <f t="shared" si="68"/>
        <v>0</v>
      </c>
      <c r="Q372" s="10"/>
      <c r="R372" s="13"/>
      <c r="S372" s="14"/>
      <c r="T372" s="10"/>
      <c r="U372" s="144" t="str">
        <f t="shared" si="74"/>
        <v/>
      </c>
      <c r="V372" s="15">
        <f t="shared" si="75"/>
        <v>0</v>
      </c>
      <c r="W372" s="16">
        <f t="shared" si="76"/>
        <v>0</v>
      </c>
      <c r="X372" s="16">
        <f t="shared" si="69"/>
        <v>0</v>
      </c>
      <c r="Y372" s="17">
        <f t="shared" si="70"/>
        <v>0</v>
      </c>
      <c r="Z372" s="17">
        <f t="shared" si="71"/>
        <v>1050.4399999999957</v>
      </c>
      <c r="AA372" s="205" t="str">
        <f>IF(COUNTIF(K$6:K372,K372)=1,MAX(AA$6:AA371)+1,"")</f>
        <v/>
      </c>
      <c r="AB372" s="144">
        <f t="shared" si="77"/>
        <v>0</v>
      </c>
      <c r="AC372" s="24"/>
      <c r="AD372" s="24"/>
      <c r="AE372" s="24"/>
      <c r="AF372" s="24"/>
      <c r="AG372" s="24"/>
      <c r="AH372" s="24"/>
      <c r="AI372" s="24"/>
    </row>
    <row r="373" spans="2:35" ht="12.75">
      <c r="B373" s="31">
        <f>IF($B372="№",1,MAX($B$7:$B372)+1)</f>
        <v>367</v>
      </c>
      <c r="C373" s="147">
        <f t="shared" si="72"/>
        <v>0</v>
      </c>
      <c r="D373" s="9"/>
      <c r="E373" s="9"/>
      <c r="F373" s="10"/>
      <c r="G373" s="10"/>
      <c r="H373" s="11"/>
      <c r="I373" s="12"/>
      <c r="J373" s="12"/>
      <c r="K373" s="10"/>
      <c r="L373" s="33">
        <f t="shared" si="65"/>
        <v>0</v>
      </c>
      <c r="M373" s="34">
        <f t="shared" si="73"/>
        <v>0</v>
      </c>
      <c r="N373" s="17">
        <f t="shared" si="66"/>
        <v>0</v>
      </c>
      <c r="O373" s="35">
        <f t="shared" si="67"/>
        <v>0</v>
      </c>
      <c r="P373" s="32">
        <f t="shared" si="68"/>
        <v>0</v>
      </c>
      <c r="Q373" s="10"/>
      <c r="R373" s="13"/>
      <c r="S373" s="14"/>
      <c r="T373" s="10"/>
      <c r="U373" s="144" t="str">
        <f t="shared" si="74"/>
        <v/>
      </c>
      <c r="V373" s="15">
        <f t="shared" si="75"/>
        <v>0</v>
      </c>
      <c r="W373" s="16">
        <f t="shared" si="76"/>
        <v>0</v>
      </c>
      <c r="X373" s="16">
        <f t="shared" si="69"/>
        <v>0</v>
      </c>
      <c r="Y373" s="17">
        <f t="shared" si="70"/>
        <v>0</v>
      </c>
      <c r="Z373" s="17">
        <f t="shared" si="71"/>
        <v>1050.4399999999957</v>
      </c>
      <c r="AA373" s="205" t="str">
        <f>IF(COUNTIF(K$6:K373,K373)=1,MAX(AA$6:AA372)+1,"")</f>
        <v/>
      </c>
      <c r="AB373" s="144">
        <f t="shared" si="77"/>
        <v>0</v>
      </c>
      <c r="AC373" s="24"/>
      <c r="AD373" s="24"/>
      <c r="AE373" s="24"/>
      <c r="AF373" s="24"/>
      <c r="AG373" s="24"/>
      <c r="AH373" s="24"/>
      <c r="AI373" s="24"/>
    </row>
    <row r="374" spans="2:35" ht="12.75">
      <c r="B374" s="31">
        <f>IF($B373="№",1,MAX($B$7:$B373)+1)</f>
        <v>368</v>
      </c>
      <c r="C374" s="147">
        <f t="shared" si="72"/>
        <v>0</v>
      </c>
      <c r="D374" s="9"/>
      <c r="E374" s="9"/>
      <c r="F374" s="10"/>
      <c r="G374" s="10"/>
      <c r="H374" s="11"/>
      <c r="I374" s="12"/>
      <c r="J374" s="12"/>
      <c r="K374" s="10"/>
      <c r="L374" s="33">
        <f t="shared" si="65"/>
        <v>0</v>
      </c>
      <c r="M374" s="34">
        <f t="shared" si="73"/>
        <v>0</v>
      </c>
      <c r="N374" s="17">
        <f t="shared" si="66"/>
        <v>0</v>
      </c>
      <c r="O374" s="35">
        <f t="shared" si="67"/>
        <v>0</v>
      </c>
      <c r="P374" s="32">
        <f t="shared" si="68"/>
        <v>0</v>
      </c>
      <c r="Q374" s="10"/>
      <c r="R374" s="13"/>
      <c r="S374" s="14"/>
      <c r="T374" s="10"/>
      <c r="U374" s="144" t="str">
        <f t="shared" si="74"/>
        <v/>
      </c>
      <c r="V374" s="15">
        <f t="shared" si="75"/>
        <v>0</v>
      </c>
      <c r="W374" s="16">
        <f t="shared" si="76"/>
        <v>0</v>
      </c>
      <c r="X374" s="16">
        <f t="shared" si="69"/>
        <v>0</v>
      </c>
      <c r="Y374" s="17">
        <f t="shared" si="70"/>
        <v>0</v>
      </c>
      <c r="Z374" s="17">
        <f t="shared" si="71"/>
        <v>1050.4399999999957</v>
      </c>
      <c r="AA374" s="205" t="str">
        <f>IF(COUNTIF(K$6:K374,K374)=1,MAX(AA$6:AA373)+1,"")</f>
        <v/>
      </c>
      <c r="AB374" s="144">
        <f t="shared" si="77"/>
        <v>0</v>
      </c>
      <c r="AC374" s="24"/>
      <c r="AD374" s="24"/>
      <c r="AE374" s="24"/>
      <c r="AF374" s="24"/>
      <c r="AG374" s="24"/>
      <c r="AH374" s="24"/>
      <c r="AI374" s="24"/>
    </row>
    <row r="375" spans="2:35" ht="12.75">
      <c r="B375" s="31">
        <f>IF($B374="№",1,MAX($B$7:$B374)+1)</f>
        <v>369</v>
      </c>
      <c r="C375" s="147">
        <f t="shared" si="72"/>
        <v>0</v>
      </c>
      <c r="D375" s="9"/>
      <c r="E375" s="9"/>
      <c r="F375" s="10"/>
      <c r="G375" s="10"/>
      <c r="H375" s="11"/>
      <c r="I375" s="12"/>
      <c r="J375" s="12"/>
      <c r="K375" s="10"/>
      <c r="L375" s="33">
        <f t="shared" si="65"/>
        <v>0</v>
      </c>
      <c r="M375" s="34">
        <f t="shared" si="73"/>
        <v>0</v>
      </c>
      <c r="N375" s="17">
        <f t="shared" si="66"/>
        <v>0</v>
      </c>
      <c r="O375" s="35">
        <f t="shared" si="67"/>
        <v>0</v>
      </c>
      <c r="P375" s="32">
        <f t="shared" si="68"/>
        <v>0</v>
      </c>
      <c r="Q375" s="10"/>
      <c r="R375" s="13"/>
      <c r="S375" s="14"/>
      <c r="T375" s="10"/>
      <c r="U375" s="144" t="str">
        <f t="shared" si="74"/>
        <v/>
      </c>
      <c r="V375" s="15">
        <f t="shared" si="75"/>
        <v>0</v>
      </c>
      <c r="W375" s="16">
        <f t="shared" si="76"/>
        <v>0</v>
      </c>
      <c r="X375" s="16">
        <f t="shared" si="69"/>
        <v>0</v>
      </c>
      <c r="Y375" s="17">
        <f t="shared" si="70"/>
        <v>0</v>
      </c>
      <c r="Z375" s="17">
        <f t="shared" si="71"/>
        <v>1050.4399999999957</v>
      </c>
      <c r="AA375" s="205" t="str">
        <f>IF(COUNTIF(K$6:K375,K375)=1,MAX(AA$6:AA374)+1,"")</f>
        <v/>
      </c>
      <c r="AB375" s="144">
        <f t="shared" si="77"/>
        <v>0</v>
      </c>
      <c r="AC375" s="24"/>
      <c r="AD375" s="24"/>
      <c r="AE375" s="24"/>
      <c r="AF375" s="24"/>
      <c r="AG375" s="24"/>
      <c r="AH375" s="24"/>
      <c r="AI375" s="24"/>
    </row>
    <row r="376" spans="2:35" ht="12.75">
      <c r="B376" s="31">
        <f>IF($B375="№",1,MAX($B$7:$B375)+1)</f>
        <v>370</v>
      </c>
      <c r="C376" s="147">
        <f t="shared" si="72"/>
        <v>0</v>
      </c>
      <c r="D376" s="9"/>
      <c r="E376" s="9"/>
      <c r="F376" s="10"/>
      <c r="G376" s="10"/>
      <c r="H376" s="11"/>
      <c r="I376" s="12"/>
      <c r="J376" s="12"/>
      <c r="K376" s="10"/>
      <c r="L376" s="33">
        <f t="shared" si="65"/>
        <v>0</v>
      </c>
      <c r="M376" s="34">
        <f t="shared" si="73"/>
        <v>0</v>
      </c>
      <c r="N376" s="17">
        <f t="shared" si="66"/>
        <v>0</v>
      </c>
      <c r="O376" s="35">
        <f t="shared" si="67"/>
        <v>0</v>
      </c>
      <c r="P376" s="32">
        <f t="shared" si="68"/>
        <v>0</v>
      </c>
      <c r="Q376" s="10"/>
      <c r="R376" s="13"/>
      <c r="S376" s="14"/>
      <c r="T376" s="10"/>
      <c r="U376" s="144" t="str">
        <f t="shared" si="74"/>
        <v/>
      </c>
      <c r="V376" s="15">
        <f t="shared" si="75"/>
        <v>0</v>
      </c>
      <c r="W376" s="16">
        <f t="shared" si="76"/>
        <v>0</v>
      </c>
      <c r="X376" s="16">
        <f t="shared" si="69"/>
        <v>0</v>
      </c>
      <c r="Y376" s="17">
        <f t="shared" si="70"/>
        <v>0</v>
      </c>
      <c r="Z376" s="17">
        <f t="shared" si="71"/>
        <v>1050.4399999999957</v>
      </c>
      <c r="AA376" s="205" t="str">
        <f>IF(COUNTIF(K$6:K376,K376)=1,MAX(AA$6:AA375)+1,"")</f>
        <v/>
      </c>
      <c r="AB376" s="144">
        <f t="shared" si="77"/>
        <v>0</v>
      </c>
      <c r="AC376" s="24"/>
      <c r="AD376" s="24"/>
      <c r="AE376" s="24"/>
      <c r="AF376" s="24"/>
      <c r="AG376" s="24"/>
      <c r="AH376" s="24"/>
      <c r="AI376" s="24"/>
    </row>
    <row r="377" spans="2:35" ht="12.75">
      <c r="B377" s="31">
        <f>IF($B376="№",1,MAX($B$7:$B376)+1)</f>
        <v>371</v>
      </c>
      <c r="C377" s="147">
        <f t="shared" si="72"/>
        <v>0</v>
      </c>
      <c r="D377" s="9"/>
      <c r="E377" s="9"/>
      <c r="F377" s="10"/>
      <c r="G377" s="10"/>
      <c r="H377" s="11"/>
      <c r="I377" s="12"/>
      <c r="J377" s="12"/>
      <c r="K377" s="10"/>
      <c r="L377" s="33">
        <f t="shared" si="65"/>
        <v>0</v>
      </c>
      <c r="M377" s="34">
        <f t="shared" si="73"/>
        <v>0</v>
      </c>
      <c r="N377" s="17">
        <f t="shared" si="66"/>
        <v>0</v>
      </c>
      <c r="O377" s="35">
        <f t="shared" si="67"/>
        <v>0</v>
      </c>
      <c r="P377" s="32">
        <f t="shared" si="68"/>
        <v>0</v>
      </c>
      <c r="Q377" s="10"/>
      <c r="R377" s="13"/>
      <c r="S377" s="14"/>
      <c r="T377" s="10"/>
      <c r="U377" s="144" t="str">
        <f t="shared" si="74"/>
        <v/>
      </c>
      <c r="V377" s="15">
        <f t="shared" si="75"/>
        <v>0</v>
      </c>
      <c r="W377" s="16">
        <f t="shared" si="76"/>
        <v>0</v>
      </c>
      <c r="X377" s="16">
        <f t="shared" si="69"/>
        <v>0</v>
      </c>
      <c r="Y377" s="17">
        <f t="shared" si="70"/>
        <v>0</v>
      </c>
      <c r="Z377" s="17">
        <f t="shared" si="71"/>
        <v>1050.4399999999957</v>
      </c>
      <c r="AA377" s="205" t="str">
        <f>IF(COUNTIF(K$6:K377,K377)=1,MAX(AA$6:AA376)+1,"")</f>
        <v/>
      </c>
      <c r="AB377" s="144">
        <f t="shared" si="77"/>
        <v>0</v>
      </c>
      <c r="AC377" s="24"/>
      <c r="AD377" s="24"/>
      <c r="AE377" s="24"/>
      <c r="AF377" s="24"/>
      <c r="AG377" s="24"/>
      <c r="AH377" s="24"/>
      <c r="AI377" s="24"/>
    </row>
    <row r="378" spans="2:35" ht="12.75">
      <c r="B378" s="31">
        <f>IF($B377="№",1,MAX($B$7:$B377)+1)</f>
        <v>372</v>
      </c>
      <c r="C378" s="147">
        <f t="shared" si="72"/>
        <v>0</v>
      </c>
      <c r="D378" s="9"/>
      <c r="E378" s="9"/>
      <c r="F378" s="10"/>
      <c r="G378" s="10"/>
      <c r="H378" s="11"/>
      <c r="I378" s="12"/>
      <c r="J378" s="12"/>
      <c r="K378" s="10"/>
      <c r="L378" s="33">
        <f t="shared" si="65"/>
        <v>0</v>
      </c>
      <c r="M378" s="34">
        <f t="shared" si="73"/>
        <v>0</v>
      </c>
      <c r="N378" s="17">
        <f t="shared" si="66"/>
        <v>0</v>
      </c>
      <c r="O378" s="35">
        <f t="shared" si="67"/>
        <v>0</v>
      </c>
      <c r="P378" s="32">
        <f t="shared" si="68"/>
        <v>0</v>
      </c>
      <c r="Q378" s="10"/>
      <c r="R378" s="13"/>
      <c r="S378" s="14"/>
      <c r="T378" s="10"/>
      <c r="U378" s="144" t="str">
        <f t="shared" si="74"/>
        <v/>
      </c>
      <c r="V378" s="15">
        <f t="shared" si="75"/>
        <v>0</v>
      </c>
      <c r="W378" s="16">
        <f t="shared" si="76"/>
        <v>0</v>
      </c>
      <c r="X378" s="16">
        <f t="shared" si="69"/>
        <v>0</v>
      </c>
      <c r="Y378" s="17">
        <f t="shared" si="70"/>
        <v>0</v>
      </c>
      <c r="Z378" s="17">
        <f t="shared" si="71"/>
        <v>1050.4399999999957</v>
      </c>
      <c r="AA378" s="205" t="str">
        <f>IF(COUNTIF(K$6:K378,K378)=1,MAX(AA$6:AA377)+1,"")</f>
        <v/>
      </c>
      <c r="AB378" s="144">
        <f t="shared" si="77"/>
        <v>0</v>
      </c>
      <c r="AC378" s="24"/>
      <c r="AD378" s="24"/>
      <c r="AE378" s="24"/>
      <c r="AF378" s="24"/>
      <c r="AG378" s="24"/>
      <c r="AH378" s="24"/>
      <c r="AI378" s="24"/>
    </row>
    <row r="379" spans="2:35" ht="12.75">
      <c r="B379" s="31">
        <f>IF($B378="№",1,MAX($B$7:$B378)+1)</f>
        <v>373</v>
      </c>
      <c r="C379" s="147">
        <f t="shared" si="72"/>
        <v>0</v>
      </c>
      <c r="D379" s="9"/>
      <c r="E379" s="9"/>
      <c r="F379" s="10"/>
      <c r="G379" s="10"/>
      <c r="H379" s="11"/>
      <c r="I379" s="12"/>
      <c r="J379" s="12"/>
      <c r="K379" s="10"/>
      <c r="L379" s="33">
        <f t="shared" si="65"/>
        <v>0</v>
      </c>
      <c r="M379" s="34">
        <f t="shared" si="73"/>
        <v>0</v>
      </c>
      <c r="N379" s="17">
        <f t="shared" si="66"/>
        <v>0</v>
      </c>
      <c r="O379" s="35">
        <f t="shared" si="67"/>
        <v>0</v>
      </c>
      <c r="P379" s="32">
        <f t="shared" si="68"/>
        <v>0</v>
      </c>
      <c r="Q379" s="10"/>
      <c r="R379" s="13"/>
      <c r="S379" s="14"/>
      <c r="T379" s="10"/>
      <c r="U379" s="144" t="str">
        <f t="shared" si="74"/>
        <v/>
      </c>
      <c r="V379" s="15">
        <f t="shared" si="75"/>
        <v>0</v>
      </c>
      <c r="W379" s="16">
        <f t="shared" si="76"/>
        <v>0</v>
      </c>
      <c r="X379" s="16">
        <f t="shared" si="69"/>
        <v>0</v>
      </c>
      <c r="Y379" s="17">
        <f t="shared" si="70"/>
        <v>0</v>
      </c>
      <c r="Z379" s="17">
        <f t="shared" si="71"/>
        <v>1050.4399999999957</v>
      </c>
      <c r="AA379" s="205" t="str">
        <f>IF(COUNTIF(K$6:K379,K379)=1,MAX(AA$6:AA378)+1,"")</f>
        <v/>
      </c>
      <c r="AB379" s="144">
        <f t="shared" si="77"/>
        <v>0</v>
      </c>
      <c r="AC379" s="24"/>
      <c r="AD379" s="24"/>
      <c r="AE379" s="24"/>
      <c r="AF379" s="24"/>
      <c r="AG379" s="24"/>
      <c r="AH379" s="24"/>
      <c r="AI379" s="24"/>
    </row>
    <row r="380" spans="2:35" ht="12.75">
      <c r="B380" s="31">
        <f>IF($B379="№",1,MAX($B$7:$B379)+1)</f>
        <v>374</v>
      </c>
      <c r="C380" s="147">
        <f t="shared" si="72"/>
        <v>0</v>
      </c>
      <c r="D380" s="9"/>
      <c r="E380" s="9"/>
      <c r="F380" s="10"/>
      <c r="G380" s="10"/>
      <c r="H380" s="11"/>
      <c r="I380" s="12"/>
      <c r="J380" s="12"/>
      <c r="K380" s="10"/>
      <c r="L380" s="33">
        <f t="shared" si="65"/>
        <v>0</v>
      </c>
      <c r="M380" s="34">
        <f t="shared" si="73"/>
        <v>0</v>
      </c>
      <c r="N380" s="17">
        <f t="shared" si="66"/>
        <v>0</v>
      </c>
      <c r="O380" s="35">
        <f t="shared" si="67"/>
        <v>0</v>
      </c>
      <c r="P380" s="32">
        <f t="shared" si="68"/>
        <v>0</v>
      </c>
      <c r="Q380" s="10"/>
      <c r="R380" s="13"/>
      <c r="S380" s="14"/>
      <c r="T380" s="10"/>
      <c r="U380" s="144" t="str">
        <f t="shared" si="74"/>
        <v/>
      </c>
      <c r="V380" s="15">
        <f t="shared" si="75"/>
        <v>0</v>
      </c>
      <c r="W380" s="16">
        <f t="shared" si="76"/>
        <v>0</v>
      </c>
      <c r="X380" s="16">
        <f t="shared" si="69"/>
        <v>0</v>
      </c>
      <c r="Y380" s="17">
        <f t="shared" si="70"/>
        <v>0</v>
      </c>
      <c r="Z380" s="17">
        <f t="shared" si="71"/>
        <v>1050.4399999999957</v>
      </c>
      <c r="AA380" s="205" t="str">
        <f>IF(COUNTIF(K$6:K380,K380)=1,MAX(AA$6:AA379)+1,"")</f>
        <v/>
      </c>
      <c r="AB380" s="144">
        <f t="shared" si="77"/>
        <v>0</v>
      </c>
      <c r="AC380" s="24"/>
      <c r="AD380" s="24"/>
      <c r="AE380" s="24"/>
      <c r="AF380" s="24"/>
      <c r="AG380" s="24"/>
      <c r="AH380" s="24"/>
      <c r="AI380" s="24"/>
    </row>
    <row r="381" spans="2:35" ht="12.75">
      <c r="B381" s="31">
        <f>IF($B380="№",1,MAX($B$7:$B380)+1)</f>
        <v>375</v>
      </c>
      <c r="C381" s="147">
        <f t="shared" si="72"/>
        <v>0</v>
      </c>
      <c r="D381" s="9"/>
      <c r="E381" s="9"/>
      <c r="F381" s="10"/>
      <c r="G381" s="10"/>
      <c r="H381" s="11"/>
      <c r="I381" s="12"/>
      <c r="J381" s="12"/>
      <c r="K381" s="10"/>
      <c r="L381" s="33">
        <f t="shared" si="65"/>
        <v>0</v>
      </c>
      <c r="M381" s="34">
        <f t="shared" si="73"/>
        <v>0</v>
      </c>
      <c r="N381" s="17">
        <f t="shared" si="66"/>
        <v>0</v>
      </c>
      <c r="O381" s="35">
        <f t="shared" si="67"/>
        <v>0</v>
      </c>
      <c r="P381" s="32">
        <f t="shared" si="68"/>
        <v>0</v>
      </c>
      <c r="Q381" s="10"/>
      <c r="R381" s="13"/>
      <c r="S381" s="14"/>
      <c r="T381" s="10"/>
      <c r="U381" s="144" t="str">
        <f t="shared" si="74"/>
        <v/>
      </c>
      <c r="V381" s="15">
        <f t="shared" si="75"/>
        <v>0</v>
      </c>
      <c r="W381" s="16">
        <f t="shared" si="76"/>
        <v>0</v>
      </c>
      <c r="X381" s="16">
        <f t="shared" si="69"/>
        <v>0</v>
      </c>
      <c r="Y381" s="17">
        <f t="shared" si="70"/>
        <v>0</v>
      </c>
      <c r="Z381" s="17">
        <f t="shared" si="71"/>
        <v>1050.4399999999957</v>
      </c>
      <c r="AA381" s="205" t="str">
        <f>IF(COUNTIF(K$6:K381,K381)=1,MAX(AA$6:AA380)+1,"")</f>
        <v/>
      </c>
      <c r="AB381" s="144">
        <f t="shared" si="77"/>
        <v>0</v>
      </c>
      <c r="AC381" s="24"/>
      <c r="AD381" s="24"/>
      <c r="AE381" s="24"/>
      <c r="AF381" s="24"/>
      <c r="AG381" s="24"/>
      <c r="AH381" s="24"/>
      <c r="AI381" s="24"/>
    </row>
    <row r="382" spans="2:35" ht="12.75">
      <c r="B382" s="31">
        <f>IF($B381="№",1,MAX($B$7:$B381)+1)</f>
        <v>376</v>
      </c>
      <c r="C382" s="147">
        <f t="shared" si="72"/>
        <v>0</v>
      </c>
      <c r="D382" s="9"/>
      <c r="E382" s="9"/>
      <c r="F382" s="10"/>
      <c r="G382" s="10"/>
      <c r="H382" s="11"/>
      <c r="I382" s="12"/>
      <c r="J382" s="12"/>
      <c r="K382" s="10"/>
      <c r="L382" s="33">
        <f t="shared" si="65"/>
        <v>0</v>
      </c>
      <c r="M382" s="34">
        <f t="shared" si="73"/>
        <v>0</v>
      </c>
      <c r="N382" s="17">
        <f t="shared" si="66"/>
        <v>0</v>
      </c>
      <c r="O382" s="35">
        <f t="shared" si="67"/>
        <v>0</v>
      </c>
      <c r="P382" s="32">
        <f t="shared" si="68"/>
        <v>0</v>
      </c>
      <c r="Q382" s="10"/>
      <c r="R382" s="13"/>
      <c r="S382" s="14"/>
      <c r="T382" s="10"/>
      <c r="U382" s="144" t="str">
        <f t="shared" si="74"/>
        <v/>
      </c>
      <c r="V382" s="15">
        <f t="shared" si="75"/>
        <v>0</v>
      </c>
      <c r="W382" s="16">
        <f t="shared" si="76"/>
        <v>0</v>
      </c>
      <c r="X382" s="16">
        <f t="shared" si="69"/>
        <v>0</v>
      </c>
      <c r="Y382" s="17">
        <f t="shared" si="70"/>
        <v>0</v>
      </c>
      <c r="Z382" s="17">
        <f t="shared" si="71"/>
        <v>1050.4399999999957</v>
      </c>
      <c r="AA382" s="205" t="str">
        <f>IF(COUNTIF(K$6:K382,K382)=1,MAX(AA$6:AA381)+1,"")</f>
        <v/>
      </c>
      <c r="AB382" s="144">
        <f t="shared" si="77"/>
        <v>0</v>
      </c>
      <c r="AC382" s="24"/>
      <c r="AD382" s="24"/>
      <c r="AE382" s="24"/>
      <c r="AF382" s="24"/>
      <c r="AG382" s="24"/>
      <c r="AH382" s="24"/>
      <c r="AI382" s="24"/>
    </row>
    <row r="383" spans="2:35" ht="12.75">
      <c r="B383" s="31">
        <f>IF($B382="№",1,MAX($B$7:$B382)+1)</f>
        <v>377</v>
      </c>
      <c r="C383" s="147">
        <f t="shared" si="72"/>
        <v>0</v>
      </c>
      <c r="D383" s="9"/>
      <c r="E383" s="9"/>
      <c r="F383" s="10"/>
      <c r="G383" s="10"/>
      <c r="H383" s="11"/>
      <c r="I383" s="12"/>
      <c r="J383" s="12"/>
      <c r="K383" s="10"/>
      <c r="L383" s="33">
        <f t="shared" si="65"/>
        <v>0</v>
      </c>
      <c r="M383" s="34">
        <f t="shared" si="73"/>
        <v>0</v>
      </c>
      <c r="N383" s="17">
        <f t="shared" si="66"/>
        <v>0</v>
      </c>
      <c r="O383" s="35">
        <f t="shared" si="67"/>
        <v>0</v>
      </c>
      <c r="P383" s="32">
        <f t="shared" si="68"/>
        <v>0</v>
      </c>
      <c r="Q383" s="10"/>
      <c r="R383" s="13"/>
      <c r="S383" s="14"/>
      <c r="T383" s="10"/>
      <c r="U383" s="144" t="str">
        <f t="shared" si="74"/>
        <v/>
      </c>
      <c r="V383" s="15">
        <f t="shared" si="75"/>
        <v>0</v>
      </c>
      <c r="W383" s="16">
        <f t="shared" si="76"/>
        <v>0</v>
      </c>
      <c r="X383" s="16">
        <f t="shared" si="69"/>
        <v>0</v>
      </c>
      <c r="Y383" s="17">
        <f t="shared" si="70"/>
        <v>0</v>
      </c>
      <c r="Z383" s="17">
        <f t="shared" si="71"/>
        <v>1050.4399999999957</v>
      </c>
      <c r="AA383" s="205" t="str">
        <f>IF(COUNTIF(K$6:K383,K383)=1,MAX(AA$6:AA382)+1,"")</f>
        <v/>
      </c>
      <c r="AB383" s="144">
        <f t="shared" si="77"/>
        <v>0</v>
      </c>
      <c r="AC383" s="24"/>
      <c r="AD383" s="24"/>
      <c r="AE383" s="24"/>
      <c r="AF383" s="24"/>
      <c r="AG383" s="24"/>
      <c r="AH383" s="24"/>
      <c r="AI383" s="24"/>
    </row>
    <row r="384" spans="2:35" ht="12.75">
      <c r="B384" s="31">
        <f>IF($B383="№",1,MAX($B$7:$B383)+1)</f>
        <v>378</v>
      </c>
      <c r="C384" s="147">
        <f t="shared" si="72"/>
        <v>0</v>
      </c>
      <c r="D384" s="9"/>
      <c r="E384" s="9"/>
      <c r="F384" s="10"/>
      <c r="G384" s="10"/>
      <c r="H384" s="11"/>
      <c r="I384" s="12"/>
      <c r="J384" s="12"/>
      <c r="K384" s="10"/>
      <c r="L384" s="33">
        <f t="shared" si="65"/>
        <v>0</v>
      </c>
      <c r="M384" s="34">
        <f t="shared" si="73"/>
        <v>0</v>
      </c>
      <c r="N384" s="17">
        <f t="shared" si="66"/>
        <v>0</v>
      </c>
      <c r="O384" s="35">
        <f t="shared" si="67"/>
        <v>0</v>
      </c>
      <c r="P384" s="32">
        <f t="shared" si="68"/>
        <v>0</v>
      </c>
      <c r="Q384" s="10"/>
      <c r="R384" s="13"/>
      <c r="S384" s="14"/>
      <c r="T384" s="10"/>
      <c r="U384" s="144" t="str">
        <f t="shared" si="74"/>
        <v/>
      </c>
      <c r="V384" s="15">
        <f t="shared" si="75"/>
        <v>0</v>
      </c>
      <c r="W384" s="16">
        <f t="shared" si="76"/>
        <v>0</v>
      </c>
      <c r="X384" s="16">
        <f t="shared" si="69"/>
        <v>0</v>
      </c>
      <c r="Y384" s="17">
        <f t="shared" si="70"/>
        <v>0</v>
      </c>
      <c r="Z384" s="17">
        <f t="shared" si="71"/>
        <v>1050.4399999999957</v>
      </c>
      <c r="AA384" s="205" t="str">
        <f>IF(COUNTIF(K$6:K384,K384)=1,MAX(AA$6:AA383)+1,"")</f>
        <v/>
      </c>
      <c r="AB384" s="144">
        <f t="shared" si="77"/>
        <v>0</v>
      </c>
      <c r="AC384" s="24"/>
      <c r="AD384" s="24"/>
      <c r="AE384" s="24"/>
      <c r="AF384" s="24"/>
      <c r="AG384" s="24"/>
      <c r="AH384" s="24"/>
      <c r="AI384" s="24"/>
    </row>
    <row r="385" spans="2:35" ht="12.75">
      <c r="B385" s="31">
        <f>IF($B384="№",1,MAX($B$7:$B384)+1)</f>
        <v>379</v>
      </c>
      <c r="C385" s="147">
        <f t="shared" si="72"/>
        <v>0</v>
      </c>
      <c r="D385" s="9"/>
      <c r="E385" s="9"/>
      <c r="F385" s="10"/>
      <c r="G385" s="10"/>
      <c r="H385" s="11"/>
      <c r="I385" s="12"/>
      <c r="J385" s="12"/>
      <c r="K385" s="10"/>
      <c r="L385" s="33">
        <f t="shared" si="65"/>
        <v>0</v>
      </c>
      <c r="M385" s="34">
        <f t="shared" si="73"/>
        <v>0</v>
      </c>
      <c r="N385" s="17">
        <f t="shared" si="66"/>
        <v>0</v>
      </c>
      <c r="O385" s="35">
        <f t="shared" si="67"/>
        <v>0</v>
      </c>
      <c r="P385" s="32">
        <f t="shared" si="68"/>
        <v>0</v>
      </c>
      <c r="Q385" s="10"/>
      <c r="R385" s="13"/>
      <c r="S385" s="14"/>
      <c r="T385" s="10"/>
      <c r="U385" s="144" t="str">
        <f t="shared" si="74"/>
        <v/>
      </c>
      <c r="V385" s="15">
        <f t="shared" si="75"/>
        <v>0</v>
      </c>
      <c r="W385" s="16">
        <f t="shared" si="76"/>
        <v>0</v>
      </c>
      <c r="X385" s="16">
        <f t="shared" si="69"/>
        <v>0</v>
      </c>
      <c r="Y385" s="17">
        <f t="shared" si="70"/>
        <v>0</v>
      </c>
      <c r="Z385" s="17">
        <f t="shared" si="71"/>
        <v>1050.4399999999957</v>
      </c>
      <c r="AA385" s="205" t="str">
        <f>IF(COUNTIF(K$6:K385,K385)=1,MAX(AA$6:AA384)+1,"")</f>
        <v/>
      </c>
      <c r="AB385" s="144">
        <f t="shared" si="77"/>
        <v>0</v>
      </c>
      <c r="AC385" s="24"/>
      <c r="AD385" s="24"/>
      <c r="AE385" s="24"/>
      <c r="AF385" s="24"/>
      <c r="AG385" s="24"/>
      <c r="AH385" s="24"/>
      <c r="AI385" s="24"/>
    </row>
    <row r="386" spans="2:35" ht="12.75">
      <c r="B386" s="31">
        <f>IF($B385="№",1,MAX($B$7:$B385)+1)</f>
        <v>380</v>
      </c>
      <c r="C386" s="147">
        <f t="shared" si="72"/>
        <v>0</v>
      </c>
      <c r="D386" s="9"/>
      <c r="E386" s="9"/>
      <c r="F386" s="10"/>
      <c r="G386" s="10"/>
      <c r="H386" s="11"/>
      <c r="I386" s="12"/>
      <c r="J386" s="12"/>
      <c r="K386" s="10"/>
      <c r="L386" s="33">
        <f t="shared" si="65"/>
        <v>0</v>
      </c>
      <c r="M386" s="34">
        <f t="shared" si="73"/>
        <v>0</v>
      </c>
      <c r="N386" s="17">
        <f t="shared" si="66"/>
        <v>0</v>
      </c>
      <c r="O386" s="35">
        <f t="shared" si="67"/>
        <v>0</v>
      </c>
      <c r="P386" s="32">
        <f t="shared" si="68"/>
        <v>0</v>
      </c>
      <c r="Q386" s="10"/>
      <c r="R386" s="13"/>
      <c r="S386" s="14"/>
      <c r="T386" s="10"/>
      <c r="U386" s="144" t="str">
        <f t="shared" si="74"/>
        <v/>
      </c>
      <c r="V386" s="15">
        <f t="shared" si="75"/>
        <v>0</v>
      </c>
      <c r="W386" s="16">
        <f t="shared" si="76"/>
        <v>0</v>
      </c>
      <c r="X386" s="16">
        <f t="shared" si="69"/>
        <v>0</v>
      </c>
      <c r="Y386" s="17">
        <f t="shared" si="70"/>
        <v>0</v>
      </c>
      <c r="Z386" s="17">
        <f t="shared" si="71"/>
        <v>1050.4399999999957</v>
      </c>
      <c r="AA386" s="205" t="str">
        <f>IF(COUNTIF(K$6:K386,K386)=1,MAX(AA$6:AA385)+1,"")</f>
        <v/>
      </c>
      <c r="AB386" s="144">
        <f t="shared" si="77"/>
        <v>0</v>
      </c>
      <c r="AC386" s="24"/>
      <c r="AD386" s="24"/>
      <c r="AE386" s="24"/>
      <c r="AF386" s="24"/>
      <c r="AG386" s="24"/>
      <c r="AH386" s="24"/>
      <c r="AI386" s="24"/>
    </row>
    <row r="387" spans="2:35" ht="12.75">
      <c r="B387" s="31">
        <f>IF($B386="№",1,MAX($B$7:$B386)+1)</f>
        <v>381</v>
      </c>
      <c r="C387" s="147">
        <f t="shared" si="72"/>
        <v>0</v>
      </c>
      <c r="D387" s="9"/>
      <c r="E387" s="9"/>
      <c r="F387" s="10"/>
      <c r="G387" s="10"/>
      <c r="H387" s="11"/>
      <c r="I387" s="12"/>
      <c r="J387" s="12"/>
      <c r="K387" s="10"/>
      <c r="L387" s="33">
        <f t="shared" si="65"/>
        <v>0</v>
      </c>
      <c r="M387" s="34">
        <f t="shared" si="73"/>
        <v>0</v>
      </c>
      <c r="N387" s="17">
        <f t="shared" si="66"/>
        <v>0</v>
      </c>
      <c r="O387" s="35">
        <f t="shared" si="67"/>
        <v>0</v>
      </c>
      <c r="P387" s="32">
        <f t="shared" si="68"/>
        <v>0</v>
      </c>
      <c r="Q387" s="10"/>
      <c r="R387" s="13"/>
      <c r="S387" s="14"/>
      <c r="T387" s="10"/>
      <c r="U387" s="144" t="str">
        <f t="shared" si="74"/>
        <v/>
      </c>
      <c r="V387" s="15">
        <f t="shared" si="75"/>
        <v>0</v>
      </c>
      <c r="W387" s="16">
        <f t="shared" si="76"/>
        <v>0</v>
      </c>
      <c r="X387" s="16">
        <f t="shared" si="69"/>
        <v>0</v>
      </c>
      <c r="Y387" s="17">
        <f t="shared" si="70"/>
        <v>0</v>
      </c>
      <c r="Z387" s="17">
        <f t="shared" si="71"/>
        <v>1050.4399999999957</v>
      </c>
      <c r="AA387" s="205" t="str">
        <f>IF(COUNTIF(K$6:K387,K387)=1,MAX(AA$6:AA386)+1,"")</f>
        <v/>
      </c>
      <c r="AB387" s="144">
        <f t="shared" si="77"/>
        <v>0</v>
      </c>
      <c r="AC387" s="24"/>
      <c r="AD387" s="24"/>
      <c r="AE387" s="24"/>
      <c r="AF387" s="24"/>
      <c r="AG387" s="24"/>
      <c r="AH387" s="24"/>
      <c r="AI387" s="24"/>
    </row>
    <row r="388" spans="2:35" ht="12.75">
      <c r="B388" s="31">
        <f>IF($B387="№",1,MAX($B$7:$B387)+1)</f>
        <v>382</v>
      </c>
      <c r="C388" s="147">
        <f t="shared" si="72"/>
        <v>0</v>
      </c>
      <c r="D388" s="9"/>
      <c r="E388" s="9"/>
      <c r="F388" s="10"/>
      <c r="G388" s="10"/>
      <c r="H388" s="11"/>
      <c r="I388" s="12"/>
      <c r="J388" s="12"/>
      <c r="K388" s="10"/>
      <c r="L388" s="33">
        <f t="shared" si="65"/>
        <v>0</v>
      </c>
      <c r="M388" s="34">
        <f t="shared" si="73"/>
        <v>0</v>
      </c>
      <c r="N388" s="17">
        <f t="shared" si="66"/>
        <v>0</v>
      </c>
      <c r="O388" s="35">
        <f t="shared" si="67"/>
        <v>0</v>
      </c>
      <c r="P388" s="32">
        <f t="shared" si="68"/>
        <v>0</v>
      </c>
      <c r="Q388" s="10"/>
      <c r="R388" s="13"/>
      <c r="S388" s="14"/>
      <c r="T388" s="10"/>
      <c r="U388" s="144" t="str">
        <f t="shared" si="74"/>
        <v/>
      </c>
      <c r="V388" s="15">
        <f t="shared" si="75"/>
        <v>0</v>
      </c>
      <c r="W388" s="16">
        <f t="shared" si="76"/>
        <v>0</v>
      </c>
      <c r="X388" s="16">
        <f t="shared" si="69"/>
        <v>0</v>
      </c>
      <c r="Y388" s="17">
        <f t="shared" si="70"/>
        <v>0</v>
      </c>
      <c r="Z388" s="17">
        <f t="shared" si="71"/>
        <v>1050.4399999999957</v>
      </c>
      <c r="AA388" s="205" t="str">
        <f>IF(COUNTIF(K$6:K388,K388)=1,MAX(AA$6:AA387)+1,"")</f>
        <v/>
      </c>
      <c r="AB388" s="144">
        <f t="shared" si="77"/>
        <v>0</v>
      </c>
      <c r="AC388" s="24"/>
      <c r="AD388" s="24"/>
      <c r="AE388" s="24"/>
      <c r="AF388" s="24"/>
      <c r="AG388" s="24"/>
      <c r="AH388" s="24"/>
      <c r="AI388" s="24"/>
    </row>
    <row r="389" spans="2:35" ht="12.75">
      <c r="B389" s="31">
        <f>IF($B388="№",1,MAX($B$7:$B388)+1)</f>
        <v>383</v>
      </c>
      <c r="C389" s="147">
        <f t="shared" si="72"/>
        <v>0</v>
      </c>
      <c r="D389" s="9"/>
      <c r="E389" s="9"/>
      <c r="F389" s="10"/>
      <c r="G389" s="10"/>
      <c r="H389" s="11"/>
      <c r="I389" s="12"/>
      <c r="J389" s="12"/>
      <c r="K389" s="10"/>
      <c r="L389" s="33">
        <f t="shared" si="65"/>
        <v>0</v>
      </c>
      <c r="M389" s="34">
        <f t="shared" si="73"/>
        <v>0</v>
      </c>
      <c r="N389" s="17">
        <f t="shared" si="66"/>
        <v>0</v>
      </c>
      <c r="O389" s="35">
        <f t="shared" si="67"/>
        <v>0</v>
      </c>
      <c r="P389" s="32">
        <f t="shared" si="68"/>
        <v>0</v>
      </c>
      <c r="Q389" s="10"/>
      <c r="R389" s="13"/>
      <c r="S389" s="14"/>
      <c r="T389" s="10"/>
      <c r="U389" s="144" t="str">
        <f t="shared" si="74"/>
        <v/>
      </c>
      <c r="V389" s="15">
        <f t="shared" si="75"/>
        <v>0</v>
      </c>
      <c r="W389" s="16">
        <f t="shared" si="76"/>
        <v>0</v>
      </c>
      <c r="X389" s="16">
        <f t="shared" si="69"/>
        <v>0</v>
      </c>
      <c r="Y389" s="17">
        <f t="shared" si="70"/>
        <v>0</v>
      </c>
      <c r="Z389" s="17">
        <f t="shared" si="71"/>
        <v>1050.4399999999957</v>
      </c>
      <c r="AA389" s="205" t="str">
        <f>IF(COUNTIF(K$6:K389,K389)=1,MAX(AA$6:AA388)+1,"")</f>
        <v/>
      </c>
      <c r="AB389" s="144">
        <f t="shared" si="77"/>
        <v>0</v>
      </c>
      <c r="AC389" s="24"/>
      <c r="AD389" s="24"/>
      <c r="AE389" s="24"/>
      <c r="AF389" s="24"/>
      <c r="AG389" s="24"/>
      <c r="AH389" s="24"/>
      <c r="AI389" s="24"/>
    </row>
    <row r="390" spans="2:35" ht="12.75">
      <c r="B390" s="31">
        <f>IF($B389="№",1,MAX($B$7:$B389)+1)</f>
        <v>384</v>
      </c>
      <c r="C390" s="147">
        <f t="shared" si="72"/>
        <v>0</v>
      </c>
      <c r="D390" s="9"/>
      <c r="E390" s="9"/>
      <c r="F390" s="10"/>
      <c r="G390" s="10"/>
      <c r="H390" s="11"/>
      <c r="I390" s="12"/>
      <c r="J390" s="12"/>
      <c r="K390" s="10"/>
      <c r="L390" s="33">
        <f t="shared" si="65"/>
        <v>0</v>
      </c>
      <c r="M390" s="34">
        <f t="shared" si="73"/>
        <v>0</v>
      </c>
      <c r="N390" s="17">
        <f t="shared" si="66"/>
        <v>0</v>
      </c>
      <c r="O390" s="35">
        <f t="shared" si="67"/>
        <v>0</v>
      </c>
      <c r="P390" s="32">
        <f t="shared" si="68"/>
        <v>0</v>
      </c>
      <c r="Q390" s="10"/>
      <c r="R390" s="13"/>
      <c r="S390" s="14"/>
      <c r="T390" s="10"/>
      <c r="U390" s="144" t="str">
        <f t="shared" si="74"/>
        <v/>
      </c>
      <c r="V390" s="15">
        <f t="shared" si="75"/>
        <v>0</v>
      </c>
      <c r="W390" s="16">
        <f t="shared" si="76"/>
        <v>0</v>
      </c>
      <c r="X390" s="16">
        <f t="shared" si="69"/>
        <v>0</v>
      </c>
      <c r="Y390" s="17">
        <f t="shared" si="70"/>
        <v>0</v>
      </c>
      <c r="Z390" s="17">
        <f t="shared" si="71"/>
        <v>1050.4399999999957</v>
      </c>
      <c r="AA390" s="205" t="str">
        <f>IF(COUNTIF(K$6:K390,K390)=1,MAX(AA$6:AA389)+1,"")</f>
        <v/>
      </c>
      <c r="AB390" s="144">
        <f t="shared" si="77"/>
        <v>0</v>
      </c>
      <c r="AC390" s="24"/>
      <c r="AD390" s="24"/>
      <c r="AE390" s="24"/>
      <c r="AF390" s="24"/>
      <c r="AG390" s="24"/>
      <c r="AH390" s="24"/>
      <c r="AI390" s="24"/>
    </row>
    <row r="391" spans="2:35" ht="12.75">
      <c r="B391" s="31">
        <f>IF($B390="№",1,MAX($B$7:$B390)+1)</f>
        <v>385</v>
      </c>
      <c r="C391" s="147">
        <f t="shared" si="72"/>
        <v>0</v>
      </c>
      <c r="D391" s="9"/>
      <c r="E391" s="9"/>
      <c r="F391" s="10"/>
      <c r="G391" s="10"/>
      <c r="H391" s="11"/>
      <c r="I391" s="12"/>
      <c r="J391" s="12"/>
      <c r="K391" s="10"/>
      <c r="L391" s="33">
        <f t="shared" ref="L391:L454" si="78">IF(OR($P$2*$C391*$H391*$W391*$I391*$J391=0,$F391="",$G391=""),0,IF(OR($G391="Long",$G391="buy"),($J391-$I391),($I391-$J391)))</f>
        <v>0</v>
      </c>
      <c r="M391" s="34">
        <f t="shared" si="73"/>
        <v>0</v>
      </c>
      <c r="N391" s="17">
        <f t="shared" ref="N391:N454" si="79">IF(OR($P$2*$C391*$H391*$I391*$J391=0,$F391="",$G391=""),0,$Y391-$X391)</f>
        <v>0</v>
      </c>
      <c r="O391" s="35">
        <f t="shared" ref="O391:O454" si="80">IFERROR(IF(OR($P$2*$C391*$H391*$I391*$J391=0,$F391="",$G391=""),0,$N391/$W391),"")</f>
        <v>0</v>
      </c>
      <c r="P391" s="32">
        <f t="shared" ref="P391:P454" si="81">IF(OR($E391=0,$D391=0,$E391&lt;$D391),0,$E391-$D391)</f>
        <v>0</v>
      </c>
      <c r="Q391" s="10"/>
      <c r="R391" s="13"/>
      <c r="S391" s="14"/>
      <c r="T391" s="10"/>
      <c r="U391" s="144" t="str">
        <f t="shared" si="74"/>
        <v/>
      </c>
      <c r="V391" s="15">
        <f t="shared" si="75"/>
        <v>0</v>
      </c>
      <c r="W391" s="16">
        <f t="shared" si="76"/>
        <v>0</v>
      </c>
      <c r="X391" s="16">
        <f t="shared" ref="X391:X454" si="82">IF(OR($P$2*$C391*$H391*$W391*$I391=0,$F391=""),0,IF($U391="ME",$D$3*$H391,$E$3*$H391))</f>
        <v>0</v>
      </c>
      <c r="Y391" s="17">
        <f t="shared" ref="Y391:Y454" si="83">IF(OR($P$2*$C391*$H391*$I391*$J391=0,$F391=""),0,IF($U391="ME",$L391*5*$H391,$L391*50*$H391))</f>
        <v>0</v>
      </c>
      <c r="Z391" s="17">
        <f t="shared" ref="Z391:Z454" si="84">$Z390+$N391+$S391</f>
        <v>1050.4399999999957</v>
      </c>
      <c r="AA391" s="205" t="str">
        <f>IF(COUNTIF(K$6:K391,K391)=1,MAX(AA$6:AA390)+1,"")</f>
        <v/>
      </c>
      <c r="AB391" s="144">
        <f t="shared" si="77"/>
        <v>0</v>
      </c>
      <c r="AC391" s="24"/>
      <c r="AD391" s="24"/>
      <c r="AE391" s="24"/>
      <c r="AF391" s="24"/>
      <c r="AG391" s="24"/>
      <c r="AH391" s="24"/>
      <c r="AI391" s="24"/>
    </row>
    <row r="392" spans="2:35" ht="12.75">
      <c r="B392" s="31">
        <f>IF($B391="№",1,MAX($B$7:$B391)+1)</f>
        <v>386</v>
      </c>
      <c r="C392" s="147">
        <f t="shared" ref="C392:C455" si="85">INT($D392)</f>
        <v>0</v>
      </c>
      <c r="D392" s="9"/>
      <c r="E392" s="9"/>
      <c r="F392" s="10"/>
      <c r="G392" s="10"/>
      <c r="H392" s="11"/>
      <c r="I392" s="12"/>
      <c r="J392" s="12"/>
      <c r="K392" s="10"/>
      <c r="L392" s="33">
        <f t="shared" si="78"/>
        <v>0</v>
      </c>
      <c r="M392" s="34">
        <f t="shared" ref="M392:M455" si="86">$L392*4</f>
        <v>0</v>
      </c>
      <c r="N392" s="17">
        <f t="shared" si="79"/>
        <v>0</v>
      </c>
      <c r="O392" s="35">
        <f t="shared" si="80"/>
        <v>0</v>
      </c>
      <c r="P392" s="32">
        <f t="shared" si="81"/>
        <v>0</v>
      </c>
      <c r="Q392" s="10"/>
      <c r="R392" s="13"/>
      <c r="S392" s="14"/>
      <c r="T392" s="10"/>
      <c r="U392" s="144" t="str">
        <f t="shared" ref="U392:U455" si="87">LEFT($F392,2)</f>
        <v/>
      </c>
      <c r="V392" s="15">
        <f t="shared" ref="V392:V455" si="88">$D392-INT($D392)</f>
        <v>0</v>
      </c>
      <c r="W392" s="16">
        <f t="shared" ref="W392:W455" si="89">IF($P$2*$C392*$H392=0,0,IF($W391="Сумма на момент открытия сделки",$P$2,$W391+$N391+$S391))</f>
        <v>0</v>
      </c>
      <c r="X392" s="16">
        <f t="shared" si="82"/>
        <v>0</v>
      </c>
      <c r="Y392" s="17">
        <f t="shared" si="83"/>
        <v>0</v>
      </c>
      <c r="Z392" s="17">
        <f t="shared" si="84"/>
        <v>1050.4399999999957</v>
      </c>
      <c r="AA392" s="205" t="str">
        <f>IF(COUNTIF(K$6:K392,K392)=1,MAX(AA$6:AA391)+1,"")</f>
        <v/>
      </c>
      <c r="AB392" s="144">
        <f t="shared" ref="AB392:AB455" si="90">K392</f>
        <v>0</v>
      </c>
      <c r="AC392" s="24"/>
      <c r="AD392" s="24"/>
      <c r="AE392" s="24"/>
      <c r="AF392" s="24"/>
      <c r="AG392" s="24"/>
      <c r="AH392" s="24"/>
      <c r="AI392" s="24"/>
    </row>
    <row r="393" spans="2:35" ht="12.75">
      <c r="B393" s="31">
        <f>IF($B392="№",1,MAX($B$7:$B392)+1)</f>
        <v>387</v>
      </c>
      <c r="C393" s="147">
        <f t="shared" si="85"/>
        <v>0</v>
      </c>
      <c r="D393" s="9"/>
      <c r="E393" s="9"/>
      <c r="F393" s="10"/>
      <c r="G393" s="10"/>
      <c r="H393" s="11"/>
      <c r="I393" s="12"/>
      <c r="J393" s="12"/>
      <c r="K393" s="10"/>
      <c r="L393" s="33">
        <f t="shared" si="78"/>
        <v>0</v>
      </c>
      <c r="M393" s="34">
        <f t="shared" si="86"/>
        <v>0</v>
      </c>
      <c r="N393" s="17">
        <f t="shared" si="79"/>
        <v>0</v>
      </c>
      <c r="O393" s="35">
        <f t="shared" si="80"/>
        <v>0</v>
      </c>
      <c r="P393" s="32">
        <f t="shared" si="81"/>
        <v>0</v>
      </c>
      <c r="Q393" s="10"/>
      <c r="R393" s="13"/>
      <c r="S393" s="14"/>
      <c r="T393" s="10"/>
      <c r="U393" s="144" t="str">
        <f t="shared" si="87"/>
        <v/>
      </c>
      <c r="V393" s="15">
        <f t="shared" si="88"/>
        <v>0</v>
      </c>
      <c r="W393" s="16">
        <f t="shared" si="89"/>
        <v>0</v>
      </c>
      <c r="X393" s="16">
        <f t="shared" si="82"/>
        <v>0</v>
      </c>
      <c r="Y393" s="17">
        <f t="shared" si="83"/>
        <v>0</v>
      </c>
      <c r="Z393" s="17">
        <f t="shared" si="84"/>
        <v>1050.4399999999957</v>
      </c>
      <c r="AA393" s="205" t="str">
        <f>IF(COUNTIF(K$6:K393,K393)=1,MAX(AA$6:AA392)+1,"")</f>
        <v/>
      </c>
      <c r="AB393" s="144">
        <f t="shared" si="90"/>
        <v>0</v>
      </c>
      <c r="AC393" s="24"/>
      <c r="AD393" s="24"/>
      <c r="AE393" s="24"/>
      <c r="AF393" s="24"/>
      <c r="AG393" s="24"/>
      <c r="AH393" s="24"/>
      <c r="AI393" s="24"/>
    </row>
    <row r="394" spans="2:35" ht="12.75">
      <c r="B394" s="31">
        <f>IF($B393="№",1,MAX($B$7:$B393)+1)</f>
        <v>388</v>
      </c>
      <c r="C394" s="147">
        <f t="shared" si="85"/>
        <v>0</v>
      </c>
      <c r="D394" s="9"/>
      <c r="E394" s="9"/>
      <c r="F394" s="10"/>
      <c r="G394" s="10"/>
      <c r="H394" s="11"/>
      <c r="I394" s="12"/>
      <c r="J394" s="12"/>
      <c r="K394" s="10"/>
      <c r="L394" s="33">
        <f t="shared" si="78"/>
        <v>0</v>
      </c>
      <c r="M394" s="34">
        <f t="shared" si="86"/>
        <v>0</v>
      </c>
      <c r="N394" s="17">
        <f t="shared" si="79"/>
        <v>0</v>
      </c>
      <c r="O394" s="35">
        <f t="shared" si="80"/>
        <v>0</v>
      </c>
      <c r="P394" s="32">
        <f t="shared" si="81"/>
        <v>0</v>
      </c>
      <c r="Q394" s="10"/>
      <c r="R394" s="13"/>
      <c r="S394" s="14"/>
      <c r="T394" s="10"/>
      <c r="U394" s="144" t="str">
        <f t="shared" si="87"/>
        <v/>
      </c>
      <c r="V394" s="15">
        <f t="shared" si="88"/>
        <v>0</v>
      </c>
      <c r="W394" s="16">
        <f t="shared" si="89"/>
        <v>0</v>
      </c>
      <c r="X394" s="16">
        <f t="shared" si="82"/>
        <v>0</v>
      </c>
      <c r="Y394" s="17">
        <f t="shared" si="83"/>
        <v>0</v>
      </c>
      <c r="Z394" s="17">
        <f t="shared" si="84"/>
        <v>1050.4399999999957</v>
      </c>
      <c r="AA394" s="205" t="str">
        <f>IF(COUNTIF(K$6:K394,K394)=1,MAX(AA$6:AA393)+1,"")</f>
        <v/>
      </c>
      <c r="AB394" s="144">
        <f t="shared" si="90"/>
        <v>0</v>
      </c>
      <c r="AC394" s="24"/>
      <c r="AD394" s="24"/>
      <c r="AE394" s="24"/>
      <c r="AF394" s="24"/>
      <c r="AG394" s="24"/>
      <c r="AH394" s="24"/>
      <c r="AI394" s="24"/>
    </row>
    <row r="395" spans="2:35" ht="12.75">
      <c r="B395" s="31">
        <f>IF($B394="№",1,MAX($B$7:$B394)+1)</f>
        <v>389</v>
      </c>
      <c r="C395" s="147">
        <f t="shared" si="85"/>
        <v>0</v>
      </c>
      <c r="D395" s="9"/>
      <c r="E395" s="9"/>
      <c r="F395" s="10"/>
      <c r="G395" s="10"/>
      <c r="H395" s="11"/>
      <c r="I395" s="12"/>
      <c r="J395" s="12"/>
      <c r="K395" s="10"/>
      <c r="L395" s="33">
        <f t="shared" si="78"/>
        <v>0</v>
      </c>
      <c r="M395" s="34">
        <f t="shared" si="86"/>
        <v>0</v>
      </c>
      <c r="N395" s="17">
        <f t="shared" si="79"/>
        <v>0</v>
      </c>
      <c r="O395" s="35">
        <f t="shared" si="80"/>
        <v>0</v>
      </c>
      <c r="P395" s="32">
        <f t="shared" si="81"/>
        <v>0</v>
      </c>
      <c r="Q395" s="10"/>
      <c r="R395" s="13"/>
      <c r="S395" s="14"/>
      <c r="T395" s="10"/>
      <c r="U395" s="144" t="str">
        <f t="shared" si="87"/>
        <v/>
      </c>
      <c r="V395" s="15">
        <f t="shared" si="88"/>
        <v>0</v>
      </c>
      <c r="W395" s="16">
        <f t="shared" si="89"/>
        <v>0</v>
      </c>
      <c r="X395" s="16">
        <f t="shared" si="82"/>
        <v>0</v>
      </c>
      <c r="Y395" s="17">
        <f t="shared" si="83"/>
        <v>0</v>
      </c>
      <c r="Z395" s="17">
        <f t="shared" si="84"/>
        <v>1050.4399999999957</v>
      </c>
      <c r="AA395" s="205" t="str">
        <f>IF(COUNTIF(K$6:K395,K395)=1,MAX(AA$6:AA394)+1,"")</f>
        <v/>
      </c>
      <c r="AB395" s="144">
        <f t="shared" si="90"/>
        <v>0</v>
      </c>
      <c r="AC395" s="24"/>
      <c r="AD395" s="24"/>
      <c r="AE395" s="24"/>
      <c r="AF395" s="24"/>
      <c r="AG395" s="24"/>
      <c r="AH395" s="24"/>
      <c r="AI395" s="24"/>
    </row>
    <row r="396" spans="2:35" ht="12.75">
      <c r="B396" s="31">
        <f>IF($B395="№",1,MAX($B$7:$B395)+1)</f>
        <v>390</v>
      </c>
      <c r="C396" s="147">
        <f t="shared" si="85"/>
        <v>0</v>
      </c>
      <c r="D396" s="9"/>
      <c r="E396" s="9"/>
      <c r="F396" s="10"/>
      <c r="G396" s="10"/>
      <c r="H396" s="11"/>
      <c r="I396" s="12"/>
      <c r="J396" s="12"/>
      <c r="K396" s="10"/>
      <c r="L396" s="33">
        <f t="shared" si="78"/>
        <v>0</v>
      </c>
      <c r="M396" s="34">
        <f t="shared" si="86"/>
        <v>0</v>
      </c>
      <c r="N396" s="17">
        <f t="shared" si="79"/>
        <v>0</v>
      </c>
      <c r="O396" s="35">
        <f t="shared" si="80"/>
        <v>0</v>
      </c>
      <c r="P396" s="32">
        <f t="shared" si="81"/>
        <v>0</v>
      </c>
      <c r="Q396" s="10"/>
      <c r="R396" s="13"/>
      <c r="S396" s="14"/>
      <c r="T396" s="10"/>
      <c r="U396" s="144" t="str">
        <f t="shared" si="87"/>
        <v/>
      </c>
      <c r="V396" s="15">
        <f t="shared" si="88"/>
        <v>0</v>
      </c>
      <c r="W396" s="16">
        <f t="shared" si="89"/>
        <v>0</v>
      </c>
      <c r="X396" s="16">
        <f t="shared" si="82"/>
        <v>0</v>
      </c>
      <c r="Y396" s="17">
        <f t="shared" si="83"/>
        <v>0</v>
      </c>
      <c r="Z396" s="17">
        <f t="shared" si="84"/>
        <v>1050.4399999999957</v>
      </c>
      <c r="AA396" s="205" t="str">
        <f>IF(COUNTIF(K$6:K396,K396)=1,MAX(AA$6:AA395)+1,"")</f>
        <v/>
      </c>
      <c r="AB396" s="144">
        <f t="shared" si="90"/>
        <v>0</v>
      </c>
      <c r="AC396" s="24"/>
      <c r="AD396" s="24"/>
      <c r="AE396" s="24"/>
      <c r="AF396" s="24"/>
      <c r="AG396" s="24"/>
      <c r="AH396" s="24"/>
      <c r="AI396" s="24"/>
    </row>
    <row r="397" spans="2:35" ht="12.75">
      <c r="B397" s="31">
        <f>IF($B396="№",1,MAX($B$7:$B396)+1)</f>
        <v>391</v>
      </c>
      <c r="C397" s="147">
        <f t="shared" si="85"/>
        <v>0</v>
      </c>
      <c r="D397" s="9"/>
      <c r="E397" s="9"/>
      <c r="F397" s="10"/>
      <c r="G397" s="10"/>
      <c r="H397" s="11"/>
      <c r="I397" s="12"/>
      <c r="J397" s="12"/>
      <c r="K397" s="10"/>
      <c r="L397" s="33">
        <f t="shared" si="78"/>
        <v>0</v>
      </c>
      <c r="M397" s="34">
        <f t="shared" si="86"/>
        <v>0</v>
      </c>
      <c r="N397" s="17">
        <f t="shared" si="79"/>
        <v>0</v>
      </c>
      <c r="O397" s="35">
        <f t="shared" si="80"/>
        <v>0</v>
      </c>
      <c r="P397" s="32">
        <f t="shared" si="81"/>
        <v>0</v>
      </c>
      <c r="Q397" s="10"/>
      <c r="R397" s="13"/>
      <c r="S397" s="14"/>
      <c r="T397" s="10"/>
      <c r="U397" s="144" t="str">
        <f t="shared" si="87"/>
        <v/>
      </c>
      <c r="V397" s="15">
        <f t="shared" si="88"/>
        <v>0</v>
      </c>
      <c r="W397" s="16">
        <f t="shared" si="89"/>
        <v>0</v>
      </c>
      <c r="X397" s="16">
        <f t="shared" si="82"/>
        <v>0</v>
      </c>
      <c r="Y397" s="17">
        <f t="shared" si="83"/>
        <v>0</v>
      </c>
      <c r="Z397" s="17">
        <f t="shared" si="84"/>
        <v>1050.4399999999957</v>
      </c>
      <c r="AA397" s="205" t="str">
        <f>IF(COUNTIF(K$6:K397,K397)=1,MAX(AA$6:AA396)+1,"")</f>
        <v/>
      </c>
      <c r="AB397" s="144">
        <f t="shared" si="90"/>
        <v>0</v>
      </c>
      <c r="AC397" s="24"/>
      <c r="AD397" s="24"/>
      <c r="AE397" s="24"/>
      <c r="AF397" s="24"/>
      <c r="AG397" s="24"/>
      <c r="AH397" s="24"/>
      <c r="AI397" s="24"/>
    </row>
    <row r="398" spans="2:35" ht="12.75">
      <c r="B398" s="31">
        <f>IF($B397="№",1,MAX($B$7:$B397)+1)</f>
        <v>392</v>
      </c>
      <c r="C398" s="147">
        <f t="shared" si="85"/>
        <v>0</v>
      </c>
      <c r="D398" s="9"/>
      <c r="E398" s="9"/>
      <c r="F398" s="10"/>
      <c r="G398" s="10"/>
      <c r="H398" s="11"/>
      <c r="I398" s="12"/>
      <c r="J398" s="12"/>
      <c r="K398" s="10"/>
      <c r="L398" s="33">
        <f t="shared" si="78"/>
        <v>0</v>
      </c>
      <c r="M398" s="34">
        <f t="shared" si="86"/>
        <v>0</v>
      </c>
      <c r="N398" s="17">
        <f t="shared" si="79"/>
        <v>0</v>
      </c>
      <c r="O398" s="35">
        <f t="shared" si="80"/>
        <v>0</v>
      </c>
      <c r="P398" s="32">
        <f t="shared" si="81"/>
        <v>0</v>
      </c>
      <c r="Q398" s="10"/>
      <c r="R398" s="13"/>
      <c r="S398" s="14"/>
      <c r="T398" s="10"/>
      <c r="U398" s="144" t="str">
        <f t="shared" si="87"/>
        <v/>
      </c>
      <c r="V398" s="15">
        <f t="shared" si="88"/>
        <v>0</v>
      </c>
      <c r="W398" s="16">
        <f t="shared" si="89"/>
        <v>0</v>
      </c>
      <c r="X398" s="16">
        <f t="shared" si="82"/>
        <v>0</v>
      </c>
      <c r="Y398" s="17">
        <f t="shared" si="83"/>
        <v>0</v>
      </c>
      <c r="Z398" s="17">
        <f t="shared" si="84"/>
        <v>1050.4399999999957</v>
      </c>
      <c r="AA398" s="205" t="str">
        <f>IF(COUNTIF(K$6:K398,K398)=1,MAX(AA$6:AA397)+1,"")</f>
        <v/>
      </c>
      <c r="AB398" s="144">
        <f t="shared" si="90"/>
        <v>0</v>
      </c>
      <c r="AC398" s="24"/>
      <c r="AD398" s="24"/>
      <c r="AE398" s="24"/>
      <c r="AF398" s="24"/>
      <c r="AG398" s="24"/>
      <c r="AH398" s="24"/>
      <c r="AI398" s="24"/>
    </row>
    <row r="399" spans="2:35" ht="12.75">
      <c r="B399" s="31">
        <f>IF($B398="№",1,MAX($B$7:$B398)+1)</f>
        <v>393</v>
      </c>
      <c r="C399" s="147">
        <f t="shared" si="85"/>
        <v>0</v>
      </c>
      <c r="D399" s="9"/>
      <c r="E399" s="9"/>
      <c r="F399" s="10"/>
      <c r="G399" s="10"/>
      <c r="H399" s="11"/>
      <c r="I399" s="12"/>
      <c r="J399" s="12"/>
      <c r="K399" s="10"/>
      <c r="L399" s="33">
        <f t="shared" si="78"/>
        <v>0</v>
      </c>
      <c r="M399" s="34">
        <f t="shared" si="86"/>
        <v>0</v>
      </c>
      <c r="N399" s="17">
        <f t="shared" si="79"/>
        <v>0</v>
      </c>
      <c r="O399" s="35">
        <f t="shared" si="80"/>
        <v>0</v>
      </c>
      <c r="P399" s="32">
        <f t="shared" si="81"/>
        <v>0</v>
      </c>
      <c r="Q399" s="10"/>
      <c r="R399" s="13"/>
      <c r="S399" s="14"/>
      <c r="T399" s="10"/>
      <c r="U399" s="144" t="str">
        <f t="shared" si="87"/>
        <v/>
      </c>
      <c r="V399" s="15">
        <f t="shared" si="88"/>
        <v>0</v>
      </c>
      <c r="W399" s="16">
        <f t="shared" si="89"/>
        <v>0</v>
      </c>
      <c r="X399" s="16">
        <f t="shared" si="82"/>
        <v>0</v>
      </c>
      <c r="Y399" s="17">
        <f t="shared" si="83"/>
        <v>0</v>
      </c>
      <c r="Z399" s="17">
        <f t="shared" si="84"/>
        <v>1050.4399999999957</v>
      </c>
      <c r="AA399" s="205" t="str">
        <f>IF(COUNTIF(K$6:K399,K399)=1,MAX(AA$6:AA398)+1,"")</f>
        <v/>
      </c>
      <c r="AB399" s="144">
        <f t="shared" si="90"/>
        <v>0</v>
      </c>
      <c r="AC399" s="24"/>
      <c r="AD399" s="24"/>
      <c r="AE399" s="24"/>
      <c r="AF399" s="24"/>
      <c r="AG399" s="24"/>
      <c r="AH399" s="24"/>
      <c r="AI399" s="24"/>
    </row>
    <row r="400" spans="2:35" ht="12.75">
      <c r="B400" s="31">
        <f>IF($B399="№",1,MAX($B$7:$B399)+1)</f>
        <v>394</v>
      </c>
      <c r="C400" s="147">
        <f t="shared" si="85"/>
        <v>0</v>
      </c>
      <c r="D400" s="9"/>
      <c r="E400" s="9"/>
      <c r="F400" s="10"/>
      <c r="G400" s="10"/>
      <c r="H400" s="11"/>
      <c r="I400" s="12"/>
      <c r="J400" s="12"/>
      <c r="K400" s="10"/>
      <c r="L400" s="33">
        <f t="shared" si="78"/>
        <v>0</v>
      </c>
      <c r="M400" s="34">
        <f t="shared" si="86"/>
        <v>0</v>
      </c>
      <c r="N400" s="17">
        <f t="shared" si="79"/>
        <v>0</v>
      </c>
      <c r="O400" s="35">
        <f t="shared" si="80"/>
        <v>0</v>
      </c>
      <c r="P400" s="32">
        <f t="shared" si="81"/>
        <v>0</v>
      </c>
      <c r="Q400" s="10"/>
      <c r="R400" s="13"/>
      <c r="S400" s="14"/>
      <c r="T400" s="10"/>
      <c r="U400" s="144" t="str">
        <f t="shared" si="87"/>
        <v/>
      </c>
      <c r="V400" s="15">
        <f t="shared" si="88"/>
        <v>0</v>
      </c>
      <c r="W400" s="16">
        <f t="shared" si="89"/>
        <v>0</v>
      </c>
      <c r="X400" s="16">
        <f t="shared" si="82"/>
        <v>0</v>
      </c>
      <c r="Y400" s="17">
        <f t="shared" si="83"/>
        <v>0</v>
      </c>
      <c r="Z400" s="17">
        <f t="shared" si="84"/>
        <v>1050.4399999999957</v>
      </c>
      <c r="AA400" s="205" t="str">
        <f>IF(COUNTIF(K$6:K400,K400)=1,MAX(AA$6:AA399)+1,"")</f>
        <v/>
      </c>
      <c r="AB400" s="144">
        <f t="shared" si="90"/>
        <v>0</v>
      </c>
      <c r="AC400" s="24"/>
      <c r="AD400" s="24"/>
      <c r="AE400" s="24"/>
      <c r="AF400" s="24"/>
      <c r="AG400" s="24"/>
      <c r="AH400" s="24"/>
      <c r="AI400" s="24"/>
    </row>
    <row r="401" spans="2:35" ht="12.75">
      <c r="B401" s="31">
        <f>IF($B400="№",1,MAX($B$7:$B400)+1)</f>
        <v>395</v>
      </c>
      <c r="C401" s="147">
        <f t="shared" si="85"/>
        <v>0</v>
      </c>
      <c r="D401" s="9"/>
      <c r="E401" s="9"/>
      <c r="F401" s="10"/>
      <c r="G401" s="10"/>
      <c r="H401" s="11"/>
      <c r="I401" s="12"/>
      <c r="J401" s="12"/>
      <c r="K401" s="10"/>
      <c r="L401" s="33">
        <f t="shared" si="78"/>
        <v>0</v>
      </c>
      <c r="M401" s="34">
        <f t="shared" si="86"/>
        <v>0</v>
      </c>
      <c r="N401" s="17">
        <f t="shared" si="79"/>
        <v>0</v>
      </c>
      <c r="O401" s="35">
        <f t="shared" si="80"/>
        <v>0</v>
      </c>
      <c r="P401" s="32">
        <f t="shared" si="81"/>
        <v>0</v>
      </c>
      <c r="Q401" s="10"/>
      <c r="R401" s="13"/>
      <c r="S401" s="14"/>
      <c r="T401" s="10"/>
      <c r="U401" s="144" t="str">
        <f t="shared" si="87"/>
        <v/>
      </c>
      <c r="V401" s="15">
        <f t="shared" si="88"/>
        <v>0</v>
      </c>
      <c r="W401" s="16">
        <f t="shared" si="89"/>
        <v>0</v>
      </c>
      <c r="X401" s="16">
        <f t="shared" si="82"/>
        <v>0</v>
      </c>
      <c r="Y401" s="17">
        <f t="shared" si="83"/>
        <v>0</v>
      </c>
      <c r="Z401" s="17">
        <f t="shared" si="84"/>
        <v>1050.4399999999957</v>
      </c>
      <c r="AA401" s="205" t="str">
        <f>IF(COUNTIF(K$6:K401,K401)=1,MAX(AA$6:AA400)+1,"")</f>
        <v/>
      </c>
      <c r="AB401" s="144">
        <f t="shared" si="90"/>
        <v>0</v>
      </c>
      <c r="AC401" s="24"/>
      <c r="AD401" s="24"/>
      <c r="AE401" s="24"/>
      <c r="AF401" s="24"/>
      <c r="AG401" s="24"/>
      <c r="AH401" s="24"/>
      <c r="AI401" s="24"/>
    </row>
    <row r="402" spans="2:35" ht="12.75">
      <c r="B402" s="31">
        <f>IF($B401="№",1,MAX($B$7:$B401)+1)</f>
        <v>396</v>
      </c>
      <c r="C402" s="147">
        <f t="shared" si="85"/>
        <v>0</v>
      </c>
      <c r="D402" s="9"/>
      <c r="E402" s="9"/>
      <c r="F402" s="10"/>
      <c r="G402" s="10"/>
      <c r="H402" s="11"/>
      <c r="I402" s="12"/>
      <c r="J402" s="12"/>
      <c r="K402" s="10"/>
      <c r="L402" s="33">
        <f t="shared" si="78"/>
        <v>0</v>
      </c>
      <c r="M402" s="34">
        <f t="shared" si="86"/>
        <v>0</v>
      </c>
      <c r="N402" s="17">
        <f t="shared" si="79"/>
        <v>0</v>
      </c>
      <c r="O402" s="35">
        <f t="shared" si="80"/>
        <v>0</v>
      </c>
      <c r="P402" s="32">
        <f t="shared" si="81"/>
        <v>0</v>
      </c>
      <c r="Q402" s="10"/>
      <c r="R402" s="13"/>
      <c r="S402" s="14"/>
      <c r="T402" s="10"/>
      <c r="U402" s="144" t="str">
        <f t="shared" si="87"/>
        <v/>
      </c>
      <c r="V402" s="15">
        <f t="shared" si="88"/>
        <v>0</v>
      </c>
      <c r="W402" s="16">
        <f t="shared" si="89"/>
        <v>0</v>
      </c>
      <c r="X402" s="16">
        <f t="shared" si="82"/>
        <v>0</v>
      </c>
      <c r="Y402" s="17">
        <f t="shared" si="83"/>
        <v>0</v>
      </c>
      <c r="Z402" s="17">
        <f t="shared" si="84"/>
        <v>1050.4399999999957</v>
      </c>
      <c r="AA402" s="205" t="str">
        <f>IF(COUNTIF(K$6:K402,K402)=1,MAX(AA$6:AA401)+1,"")</f>
        <v/>
      </c>
      <c r="AB402" s="144">
        <f t="shared" si="90"/>
        <v>0</v>
      </c>
      <c r="AC402" s="24"/>
      <c r="AD402" s="24"/>
      <c r="AE402" s="24"/>
      <c r="AF402" s="24"/>
      <c r="AG402" s="24"/>
      <c r="AH402" s="24"/>
      <c r="AI402" s="24"/>
    </row>
    <row r="403" spans="2:35" ht="12.75">
      <c r="B403" s="31">
        <f>IF($B402="№",1,MAX($B$7:$B402)+1)</f>
        <v>397</v>
      </c>
      <c r="C403" s="147">
        <f t="shared" si="85"/>
        <v>0</v>
      </c>
      <c r="D403" s="9"/>
      <c r="E403" s="9"/>
      <c r="F403" s="10"/>
      <c r="G403" s="10"/>
      <c r="H403" s="11"/>
      <c r="I403" s="12"/>
      <c r="J403" s="12"/>
      <c r="K403" s="10"/>
      <c r="L403" s="33">
        <f t="shared" si="78"/>
        <v>0</v>
      </c>
      <c r="M403" s="34">
        <f t="shared" si="86"/>
        <v>0</v>
      </c>
      <c r="N403" s="17">
        <f t="shared" si="79"/>
        <v>0</v>
      </c>
      <c r="O403" s="35">
        <f t="shared" si="80"/>
        <v>0</v>
      </c>
      <c r="P403" s="32">
        <f t="shared" si="81"/>
        <v>0</v>
      </c>
      <c r="Q403" s="10"/>
      <c r="R403" s="13"/>
      <c r="S403" s="14"/>
      <c r="T403" s="10"/>
      <c r="U403" s="144" t="str">
        <f t="shared" si="87"/>
        <v/>
      </c>
      <c r="V403" s="15">
        <f t="shared" si="88"/>
        <v>0</v>
      </c>
      <c r="W403" s="16">
        <f t="shared" si="89"/>
        <v>0</v>
      </c>
      <c r="X403" s="16">
        <f t="shared" si="82"/>
        <v>0</v>
      </c>
      <c r="Y403" s="17">
        <f t="shared" si="83"/>
        <v>0</v>
      </c>
      <c r="Z403" s="17">
        <f t="shared" si="84"/>
        <v>1050.4399999999957</v>
      </c>
      <c r="AA403" s="205" t="str">
        <f>IF(COUNTIF(K$6:K403,K403)=1,MAX(AA$6:AA402)+1,"")</f>
        <v/>
      </c>
      <c r="AB403" s="144">
        <f t="shared" si="90"/>
        <v>0</v>
      </c>
      <c r="AC403" s="24"/>
      <c r="AD403" s="24"/>
      <c r="AE403" s="24"/>
      <c r="AF403" s="24"/>
      <c r="AG403" s="24"/>
      <c r="AH403" s="24"/>
      <c r="AI403" s="24"/>
    </row>
    <row r="404" spans="2:35" ht="12.75">
      <c r="B404" s="31">
        <f>IF($B403="№",1,MAX($B$7:$B403)+1)</f>
        <v>398</v>
      </c>
      <c r="C404" s="147">
        <f t="shared" si="85"/>
        <v>0</v>
      </c>
      <c r="D404" s="9"/>
      <c r="E404" s="9"/>
      <c r="F404" s="10"/>
      <c r="G404" s="10"/>
      <c r="H404" s="11"/>
      <c r="I404" s="12"/>
      <c r="J404" s="12"/>
      <c r="K404" s="10"/>
      <c r="L404" s="33">
        <f t="shared" si="78"/>
        <v>0</v>
      </c>
      <c r="M404" s="34">
        <f t="shared" si="86"/>
        <v>0</v>
      </c>
      <c r="N404" s="17">
        <f t="shared" si="79"/>
        <v>0</v>
      </c>
      <c r="O404" s="35">
        <f t="shared" si="80"/>
        <v>0</v>
      </c>
      <c r="P404" s="32">
        <f t="shared" si="81"/>
        <v>0</v>
      </c>
      <c r="Q404" s="10"/>
      <c r="R404" s="13"/>
      <c r="S404" s="14"/>
      <c r="T404" s="10"/>
      <c r="U404" s="144" t="str">
        <f t="shared" si="87"/>
        <v/>
      </c>
      <c r="V404" s="15">
        <f t="shared" si="88"/>
        <v>0</v>
      </c>
      <c r="W404" s="16">
        <f t="shared" si="89"/>
        <v>0</v>
      </c>
      <c r="X404" s="16">
        <f t="shared" si="82"/>
        <v>0</v>
      </c>
      <c r="Y404" s="17">
        <f t="shared" si="83"/>
        <v>0</v>
      </c>
      <c r="Z404" s="17">
        <f t="shared" si="84"/>
        <v>1050.4399999999957</v>
      </c>
      <c r="AA404" s="205" t="str">
        <f>IF(COUNTIF(K$6:K404,K404)=1,MAX(AA$6:AA403)+1,"")</f>
        <v/>
      </c>
      <c r="AB404" s="144">
        <f t="shared" si="90"/>
        <v>0</v>
      </c>
      <c r="AC404" s="24"/>
      <c r="AD404" s="24"/>
      <c r="AE404" s="24"/>
      <c r="AF404" s="24"/>
      <c r="AG404" s="24"/>
      <c r="AH404" s="24"/>
      <c r="AI404" s="24"/>
    </row>
    <row r="405" spans="2:35" ht="12.75">
      <c r="B405" s="31">
        <f>IF($B404="№",1,MAX($B$7:$B404)+1)</f>
        <v>399</v>
      </c>
      <c r="C405" s="147">
        <f t="shared" si="85"/>
        <v>0</v>
      </c>
      <c r="D405" s="9"/>
      <c r="E405" s="9"/>
      <c r="F405" s="10"/>
      <c r="G405" s="10"/>
      <c r="H405" s="11"/>
      <c r="I405" s="12"/>
      <c r="J405" s="12"/>
      <c r="K405" s="10"/>
      <c r="L405" s="33">
        <f t="shared" si="78"/>
        <v>0</v>
      </c>
      <c r="M405" s="34">
        <f t="shared" si="86"/>
        <v>0</v>
      </c>
      <c r="N405" s="17">
        <f t="shared" si="79"/>
        <v>0</v>
      </c>
      <c r="O405" s="35">
        <f t="shared" si="80"/>
        <v>0</v>
      </c>
      <c r="P405" s="32">
        <f t="shared" si="81"/>
        <v>0</v>
      </c>
      <c r="Q405" s="10"/>
      <c r="R405" s="13"/>
      <c r="S405" s="14"/>
      <c r="T405" s="10"/>
      <c r="U405" s="144" t="str">
        <f t="shared" si="87"/>
        <v/>
      </c>
      <c r="V405" s="15">
        <f t="shared" si="88"/>
        <v>0</v>
      </c>
      <c r="W405" s="16">
        <f t="shared" si="89"/>
        <v>0</v>
      </c>
      <c r="X405" s="16">
        <f t="shared" si="82"/>
        <v>0</v>
      </c>
      <c r="Y405" s="17">
        <f t="shared" si="83"/>
        <v>0</v>
      </c>
      <c r="Z405" s="17">
        <f t="shared" si="84"/>
        <v>1050.4399999999957</v>
      </c>
      <c r="AA405" s="205" t="str">
        <f>IF(COUNTIF(K$6:K405,K405)=1,MAX(AA$6:AA404)+1,"")</f>
        <v/>
      </c>
      <c r="AB405" s="144">
        <f t="shared" si="90"/>
        <v>0</v>
      </c>
      <c r="AC405" s="24"/>
      <c r="AD405" s="24"/>
      <c r="AE405" s="24"/>
      <c r="AF405" s="24"/>
      <c r="AG405" s="24"/>
      <c r="AH405" s="24"/>
      <c r="AI405" s="24"/>
    </row>
    <row r="406" spans="2:35" ht="12.75">
      <c r="B406" s="31">
        <f>IF($B405="№",1,MAX($B$7:$B405)+1)</f>
        <v>400</v>
      </c>
      <c r="C406" s="147">
        <f t="shared" si="85"/>
        <v>0</v>
      </c>
      <c r="D406" s="9"/>
      <c r="E406" s="9"/>
      <c r="F406" s="10"/>
      <c r="G406" s="10"/>
      <c r="H406" s="11"/>
      <c r="I406" s="12"/>
      <c r="J406" s="12"/>
      <c r="K406" s="10"/>
      <c r="L406" s="33">
        <f t="shared" si="78"/>
        <v>0</v>
      </c>
      <c r="M406" s="34">
        <f t="shared" si="86"/>
        <v>0</v>
      </c>
      <c r="N406" s="17">
        <f t="shared" si="79"/>
        <v>0</v>
      </c>
      <c r="O406" s="35">
        <f t="shared" si="80"/>
        <v>0</v>
      </c>
      <c r="P406" s="32">
        <f t="shared" si="81"/>
        <v>0</v>
      </c>
      <c r="Q406" s="10"/>
      <c r="R406" s="13"/>
      <c r="S406" s="14"/>
      <c r="T406" s="10"/>
      <c r="U406" s="144" t="str">
        <f t="shared" si="87"/>
        <v/>
      </c>
      <c r="V406" s="15">
        <f t="shared" si="88"/>
        <v>0</v>
      </c>
      <c r="W406" s="16">
        <f t="shared" si="89"/>
        <v>0</v>
      </c>
      <c r="X406" s="16">
        <f t="shared" si="82"/>
        <v>0</v>
      </c>
      <c r="Y406" s="17">
        <f t="shared" si="83"/>
        <v>0</v>
      </c>
      <c r="Z406" s="17">
        <f t="shared" si="84"/>
        <v>1050.4399999999957</v>
      </c>
      <c r="AA406" s="205" t="str">
        <f>IF(COUNTIF(K$6:K406,K406)=1,MAX(AA$6:AA405)+1,"")</f>
        <v/>
      </c>
      <c r="AB406" s="144">
        <f t="shared" si="90"/>
        <v>0</v>
      </c>
      <c r="AC406" s="24"/>
      <c r="AD406" s="24"/>
      <c r="AE406" s="24"/>
      <c r="AF406" s="24"/>
      <c r="AG406" s="24"/>
      <c r="AH406" s="24"/>
      <c r="AI406" s="24"/>
    </row>
    <row r="407" spans="2:35" ht="12.75">
      <c r="B407" s="31">
        <f>IF($B406="№",1,MAX($B$7:$B406)+1)</f>
        <v>401</v>
      </c>
      <c r="C407" s="147">
        <f t="shared" si="85"/>
        <v>0</v>
      </c>
      <c r="D407" s="9"/>
      <c r="E407" s="9"/>
      <c r="F407" s="10"/>
      <c r="G407" s="10"/>
      <c r="H407" s="11"/>
      <c r="I407" s="12"/>
      <c r="J407" s="12"/>
      <c r="K407" s="10"/>
      <c r="L407" s="33">
        <f t="shared" si="78"/>
        <v>0</v>
      </c>
      <c r="M407" s="34">
        <f t="shared" si="86"/>
        <v>0</v>
      </c>
      <c r="N407" s="17">
        <f t="shared" si="79"/>
        <v>0</v>
      </c>
      <c r="O407" s="35">
        <f t="shared" si="80"/>
        <v>0</v>
      </c>
      <c r="P407" s="32">
        <f t="shared" si="81"/>
        <v>0</v>
      </c>
      <c r="Q407" s="10"/>
      <c r="R407" s="13"/>
      <c r="S407" s="14"/>
      <c r="T407" s="10"/>
      <c r="U407" s="144" t="str">
        <f t="shared" si="87"/>
        <v/>
      </c>
      <c r="V407" s="15">
        <f t="shared" si="88"/>
        <v>0</v>
      </c>
      <c r="W407" s="16">
        <f t="shared" si="89"/>
        <v>0</v>
      </c>
      <c r="X407" s="16">
        <f t="shared" si="82"/>
        <v>0</v>
      </c>
      <c r="Y407" s="17">
        <f t="shared" si="83"/>
        <v>0</v>
      </c>
      <c r="Z407" s="17">
        <f t="shared" si="84"/>
        <v>1050.4399999999957</v>
      </c>
      <c r="AA407" s="205" t="str">
        <f>IF(COUNTIF(K$6:K407,K407)=1,MAX(AA$6:AA406)+1,"")</f>
        <v/>
      </c>
      <c r="AB407" s="144">
        <f t="shared" si="90"/>
        <v>0</v>
      </c>
      <c r="AC407" s="24"/>
      <c r="AD407" s="24"/>
      <c r="AE407" s="24"/>
      <c r="AF407" s="24"/>
      <c r="AG407" s="24"/>
      <c r="AH407" s="24"/>
      <c r="AI407" s="24"/>
    </row>
    <row r="408" spans="2:35" ht="12.75">
      <c r="B408" s="31">
        <f>IF($B407="№",1,MAX($B$7:$B407)+1)</f>
        <v>402</v>
      </c>
      <c r="C408" s="147">
        <f t="shared" si="85"/>
        <v>0</v>
      </c>
      <c r="D408" s="9"/>
      <c r="E408" s="9"/>
      <c r="F408" s="10"/>
      <c r="G408" s="10"/>
      <c r="H408" s="11"/>
      <c r="I408" s="12"/>
      <c r="J408" s="12"/>
      <c r="K408" s="10"/>
      <c r="L408" s="33">
        <f t="shared" si="78"/>
        <v>0</v>
      </c>
      <c r="M408" s="34">
        <f t="shared" si="86"/>
        <v>0</v>
      </c>
      <c r="N408" s="17">
        <f t="shared" si="79"/>
        <v>0</v>
      </c>
      <c r="O408" s="35">
        <f t="shared" si="80"/>
        <v>0</v>
      </c>
      <c r="P408" s="32">
        <f t="shared" si="81"/>
        <v>0</v>
      </c>
      <c r="Q408" s="10"/>
      <c r="R408" s="13"/>
      <c r="S408" s="14"/>
      <c r="T408" s="10"/>
      <c r="U408" s="144" t="str">
        <f t="shared" si="87"/>
        <v/>
      </c>
      <c r="V408" s="15">
        <f t="shared" si="88"/>
        <v>0</v>
      </c>
      <c r="W408" s="16">
        <f t="shared" si="89"/>
        <v>0</v>
      </c>
      <c r="X408" s="16">
        <f t="shared" si="82"/>
        <v>0</v>
      </c>
      <c r="Y408" s="17">
        <f t="shared" si="83"/>
        <v>0</v>
      </c>
      <c r="Z408" s="17">
        <f t="shared" si="84"/>
        <v>1050.4399999999957</v>
      </c>
      <c r="AA408" s="205" t="str">
        <f>IF(COUNTIF(K$6:K408,K408)=1,MAX(AA$6:AA407)+1,"")</f>
        <v/>
      </c>
      <c r="AB408" s="144">
        <f t="shared" si="90"/>
        <v>0</v>
      </c>
      <c r="AC408" s="24"/>
      <c r="AD408" s="24"/>
      <c r="AE408" s="24"/>
      <c r="AF408" s="24"/>
      <c r="AG408" s="24"/>
      <c r="AH408" s="24"/>
      <c r="AI408" s="24"/>
    </row>
    <row r="409" spans="2:35" ht="12.75">
      <c r="B409" s="31">
        <f>IF($B408="№",1,MAX($B$7:$B408)+1)</f>
        <v>403</v>
      </c>
      <c r="C409" s="147">
        <f t="shared" si="85"/>
        <v>0</v>
      </c>
      <c r="D409" s="9"/>
      <c r="E409" s="9"/>
      <c r="F409" s="10"/>
      <c r="G409" s="10"/>
      <c r="H409" s="11"/>
      <c r="I409" s="12"/>
      <c r="J409" s="12"/>
      <c r="K409" s="10"/>
      <c r="L409" s="33">
        <f t="shared" si="78"/>
        <v>0</v>
      </c>
      <c r="M409" s="34">
        <f t="shared" si="86"/>
        <v>0</v>
      </c>
      <c r="N409" s="17">
        <f t="shared" si="79"/>
        <v>0</v>
      </c>
      <c r="O409" s="35">
        <f t="shared" si="80"/>
        <v>0</v>
      </c>
      <c r="P409" s="32">
        <f t="shared" si="81"/>
        <v>0</v>
      </c>
      <c r="Q409" s="10"/>
      <c r="R409" s="13"/>
      <c r="S409" s="14"/>
      <c r="T409" s="10"/>
      <c r="U409" s="144" t="str">
        <f t="shared" si="87"/>
        <v/>
      </c>
      <c r="V409" s="15">
        <f t="shared" si="88"/>
        <v>0</v>
      </c>
      <c r="W409" s="16">
        <f t="shared" si="89"/>
        <v>0</v>
      </c>
      <c r="X409" s="16">
        <f t="shared" si="82"/>
        <v>0</v>
      </c>
      <c r="Y409" s="17">
        <f t="shared" si="83"/>
        <v>0</v>
      </c>
      <c r="Z409" s="17">
        <f t="shared" si="84"/>
        <v>1050.4399999999957</v>
      </c>
      <c r="AA409" s="205" t="str">
        <f>IF(COUNTIF(K$6:K409,K409)=1,MAX(AA$6:AA408)+1,"")</f>
        <v/>
      </c>
      <c r="AB409" s="144">
        <f t="shared" si="90"/>
        <v>0</v>
      </c>
      <c r="AC409" s="24"/>
      <c r="AD409" s="24"/>
      <c r="AE409" s="24"/>
      <c r="AF409" s="24"/>
      <c r="AG409" s="24"/>
      <c r="AH409" s="24"/>
      <c r="AI409" s="24"/>
    </row>
    <row r="410" spans="2:35" ht="12.75">
      <c r="B410" s="31">
        <f>IF($B409="№",1,MAX($B$7:$B409)+1)</f>
        <v>404</v>
      </c>
      <c r="C410" s="147">
        <f t="shared" si="85"/>
        <v>0</v>
      </c>
      <c r="D410" s="9"/>
      <c r="E410" s="9"/>
      <c r="F410" s="10"/>
      <c r="G410" s="10"/>
      <c r="H410" s="11"/>
      <c r="I410" s="12"/>
      <c r="J410" s="12"/>
      <c r="K410" s="10"/>
      <c r="L410" s="33">
        <f t="shared" si="78"/>
        <v>0</v>
      </c>
      <c r="M410" s="34">
        <f t="shared" si="86"/>
        <v>0</v>
      </c>
      <c r="N410" s="17">
        <f t="shared" si="79"/>
        <v>0</v>
      </c>
      <c r="O410" s="35">
        <f t="shared" si="80"/>
        <v>0</v>
      </c>
      <c r="P410" s="32">
        <f t="shared" si="81"/>
        <v>0</v>
      </c>
      <c r="Q410" s="10"/>
      <c r="R410" s="13"/>
      <c r="S410" s="14"/>
      <c r="T410" s="10"/>
      <c r="U410" s="144" t="str">
        <f t="shared" si="87"/>
        <v/>
      </c>
      <c r="V410" s="15">
        <f t="shared" si="88"/>
        <v>0</v>
      </c>
      <c r="W410" s="16">
        <f t="shared" si="89"/>
        <v>0</v>
      </c>
      <c r="X410" s="16">
        <f t="shared" si="82"/>
        <v>0</v>
      </c>
      <c r="Y410" s="17">
        <f t="shared" si="83"/>
        <v>0</v>
      </c>
      <c r="Z410" s="17">
        <f t="shared" si="84"/>
        <v>1050.4399999999957</v>
      </c>
      <c r="AA410" s="205" t="str">
        <f>IF(COUNTIF(K$6:K410,K410)=1,MAX(AA$6:AA409)+1,"")</f>
        <v/>
      </c>
      <c r="AB410" s="144">
        <f t="shared" si="90"/>
        <v>0</v>
      </c>
      <c r="AC410" s="24"/>
      <c r="AD410" s="24"/>
      <c r="AE410" s="24"/>
      <c r="AF410" s="24"/>
      <c r="AG410" s="24"/>
      <c r="AH410" s="24"/>
      <c r="AI410" s="24"/>
    </row>
    <row r="411" spans="2:35" ht="12.75">
      <c r="B411" s="31">
        <f>IF($B410="№",1,MAX($B$7:$B410)+1)</f>
        <v>405</v>
      </c>
      <c r="C411" s="147">
        <f t="shared" si="85"/>
        <v>0</v>
      </c>
      <c r="D411" s="9"/>
      <c r="E411" s="9"/>
      <c r="F411" s="10"/>
      <c r="G411" s="10"/>
      <c r="H411" s="11"/>
      <c r="I411" s="12"/>
      <c r="J411" s="12"/>
      <c r="K411" s="10"/>
      <c r="L411" s="33">
        <f t="shared" si="78"/>
        <v>0</v>
      </c>
      <c r="M411" s="34">
        <f t="shared" si="86"/>
        <v>0</v>
      </c>
      <c r="N411" s="17">
        <f t="shared" si="79"/>
        <v>0</v>
      </c>
      <c r="O411" s="35">
        <f t="shared" si="80"/>
        <v>0</v>
      </c>
      <c r="P411" s="32">
        <f t="shared" si="81"/>
        <v>0</v>
      </c>
      <c r="Q411" s="10"/>
      <c r="R411" s="13"/>
      <c r="S411" s="14"/>
      <c r="T411" s="10"/>
      <c r="U411" s="144" t="str">
        <f t="shared" si="87"/>
        <v/>
      </c>
      <c r="V411" s="15">
        <f t="shared" si="88"/>
        <v>0</v>
      </c>
      <c r="W411" s="16">
        <f t="shared" si="89"/>
        <v>0</v>
      </c>
      <c r="X411" s="16">
        <f t="shared" si="82"/>
        <v>0</v>
      </c>
      <c r="Y411" s="17">
        <f t="shared" si="83"/>
        <v>0</v>
      </c>
      <c r="Z411" s="17">
        <f t="shared" si="84"/>
        <v>1050.4399999999957</v>
      </c>
      <c r="AA411" s="205" t="str">
        <f>IF(COUNTIF(K$6:K411,K411)=1,MAX(AA$6:AA410)+1,"")</f>
        <v/>
      </c>
      <c r="AB411" s="144">
        <f t="shared" si="90"/>
        <v>0</v>
      </c>
      <c r="AC411" s="24"/>
      <c r="AD411" s="24"/>
      <c r="AE411" s="24"/>
      <c r="AF411" s="24"/>
      <c r="AG411" s="24"/>
      <c r="AH411" s="24"/>
      <c r="AI411" s="24"/>
    </row>
    <row r="412" spans="2:35" ht="12.75">
      <c r="B412" s="31">
        <f>IF($B411="№",1,MAX($B$7:$B411)+1)</f>
        <v>406</v>
      </c>
      <c r="C412" s="147">
        <f t="shared" si="85"/>
        <v>0</v>
      </c>
      <c r="D412" s="9"/>
      <c r="E412" s="9"/>
      <c r="F412" s="10"/>
      <c r="G412" s="10"/>
      <c r="H412" s="11"/>
      <c r="I412" s="12"/>
      <c r="J412" s="12"/>
      <c r="K412" s="10"/>
      <c r="L412" s="33">
        <f t="shared" si="78"/>
        <v>0</v>
      </c>
      <c r="M412" s="34">
        <f t="shared" si="86"/>
        <v>0</v>
      </c>
      <c r="N412" s="17">
        <f t="shared" si="79"/>
        <v>0</v>
      </c>
      <c r="O412" s="35">
        <f t="shared" si="80"/>
        <v>0</v>
      </c>
      <c r="P412" s="32">
        <f t="shared" si="81"/>
        <v>0</v>
      </c>
      <c r="Q412" s="10"/>
      <c r="R412" s="13"/>
      <c r="S412" s="14"/>
      <c r="T412" s="10"/>
      <c r="U412" s="144" t="str">
        <f t="shared" si="87"/>
        <v/>
      </c>
      <c r="V412" s="15">
        <f t="shared" si="88"/>
        <v>0</v>
      </c>
      <c r="W412" s="16">
        <f t="shared" si="89"/>
        <v>0</v>
      </c>
      <c r="X412" s="16">
        <f t="shared" si="82"/>
        <v>0</v>
      </c>
      <c r="Y412" s="17">
        <f t="shared" si="83"/>
        <v>0</v>
      </c>
      <c r="Z412" s="17">
        <f t="shared" si="84"/>
        <v>1050.4399999999957</v>
      </c>
      <c r="AA412" s="205" t="str">
        <f>IF(COUNTIF(K$6:K412,K412)=1,MAX(AA$6:AA411)+1,"")</f>
        <v/>
      </c>
      <c r="AB412" s="144">
        <f t="shared" si="90"/>
        <v>0</v>
      </c>
      <c r="AC412" s="24"/>
      <c r="AD412" s="24"/>
      <c r="AE412" s="24"/>
      <c r="AF412" s="24"/>
      <c r="AG412" s="24"/>
      <c r="AH412" s="24"/>
      <c r="AI412" s="24"/>
    </row>
    <row r="413" spans="2:35" ht="12.75">
      <c r="B413" s="31">
        <f>IF($B412="№",1,MAX($B$7:$B412)+1)</f>
        <v>407</v>
      </c>
      <c r="C413" s="147">
        <f t="shared" si="85"/>
        <v>0</v>
      </c>
      <c r="D413" s="9"/>
      <c r="E413" s="9"/>
      <c r="F413" s="10"/>
      <c r="G413" s="10"/>
      <c r="H413" s="11"/>
      <c r="I413" s="12"/>
      <c r="J413" s="12"/>
      <c r="K413" s="10"/>
      <c r="L413" s="33">
        <f t="shared" si="78"/>
        <v>0</v>
      </c>
      <c r="M413" s="34">
        <f t="shared" si="86"/>
        <v>0</v>
      </c>
      <c r="N413" s="17">
        <f t="shared" si="79"/>
        <v>0</v>
      </c>
      <c r="O413" s="35">
        <f t="shared" si="80"/>
        <v>0</v>
      </c>
      <c r="P413" s="32">
        <f t="shared" si="81"/>
        <v>0</v>
      </c>
      <c r="Q413" s="10"/>
      <c r="R413" s="13"/>
      <c r="S413" s="14"/>
      <c r="T413" s="10"/>
      <c r="U413" s="144" t="str">
        <f t="shared" si="87"/>
        <v/>
      </c>
      <c r="V413" s="15">
        <f t="shared" si="88"/>
        <v>0</v>
      </c>
      <c r="W413" s="16">
        <f t="shared" si="89"/>
        <v>0</v>
      </c>
      <c r="X413" s="16">
        <f t="shared" si="82"/>
        <v>0</v>
      </c>
      <c r="Y413" s="17">
        <f t="shared" si="83"/>
        <v>0</v>
      </c>
      <c r="Z413" s="17">
        <f t="shared" si="84"/>
        <v>1050.4399999999957</v>
      </c>
      <c r="AA413" s="205" t="str">
        <f>IF(COUNTIF(K$6:K413,K413)=1,MAX(AA$6:AA412)+1,"")</f>
        <v/>
      </c>
      <c r="AB413" s="144">
        <f t="shared" si="90"/>
        <v>0</v>
      </c>
      <c r="AC413" s="24"/>
      <c r="AD413" s="24"/>
      <c r="AE413" s="24"/>
      <c r="AF413" s="24"/>
      <c r="AG413" s="24"/>
      <c r="AH413" s="24"/>
      <c r="AI413" s="24"/>
    </row>
    <row r="414" spans="2:35" ht="12.75">
      <c r="B414" s="31">
        <f>IF($B413="№",1,MAX($B$7:$B413)+1)</f>
        <v>408</v>
      </c>
      <c r="C414" s="147">
        <f t="shared" si="85"/>
        <v>0</v>
      </c>
      <c r="D414" s="9"/>
      <c r="E414" s="9"/>
      <c r="F414" s="10"/>
      <c r="G414" s="10"/>
      <c r="H414" s="11"/>
      <c r="I414" s="12"/>
      <c r="J414" s="12"/>
      <c r="K414" s="10"/>
      <c r="L414" s="33">
        <f t="shared" si="78"/>
        <v>0</v>
      </c>
      <c r="M414" s="34">
        <f t="shared" si="86"/>
        <v>0</v>
      </c>
      <c r="N414" s="17">
        <f t="shared" si="79"/>
        <v>0</v>
      </c>
      <c r="O414" s="35">
        <f t="shared" si="80"/>
        <v>0</v>
      </c>
      <c r="P414" s="32">
        <f t="shared" si="81"/>
        <v>0</v>
      </c>
      <c r="Q414" s="10"/>
      <c r="R414" s="13"/>
      <c r="S414" s="14"/>
      <c r="T414" s="10"/>
      <c r="U414" s="144" t="str">
        <f t="shared" si="87"/>
        <v/>
      </c>
      <c r="V414" s="15">
        <f t="shared" si="88"/>
        <v>0</v>
      </c>
      <c r="W414" s="16">
        <f t="shared" si="89"/>
        <v>0</v>
      </c>
      <c r="X414" s="16">
        <f t="shared" si="82"/>
        <v>0</v>
      </c>
      <c r="Y414" s="17">
        <f t="shared" si="83"/>
        <v>0</v>
      </c>
      <c r="Z414" s="17">
        <f t="shared" si="84"/>
        <v>1050.4399999999957</v>
      </c>
      <c r="AA414" s="205" t="str">
        <f>IF(COUNTIF(K$6:K414,K414)=1,MAX(AA$6:AA413)+1,"")</f>
        <v/>
      </c>
      <c r="AB414" s="144">
        <f t="shared" si="90"/>
        <v>0</v>
      </c>
      <c r="AC414" s="24"/>
      <c r="AD414" s="24"/>
      <c r="AE414" s="24"/>
      <c r="AF414" s="24"/>
      <c r="AG414" s="24"/>
      <c r="AH414" s="24"/>
      <c r="AI414" s="24"/>
    </row>
    <row r="415" spans="2:35" ht="12.75">
      <c r="B415" s="31">
        <f>IF($B414="№",1,MAX($B$7:$B414)+1)</f>
        <v>409</v>
      </c>
      <c r="C415" s="147">
        <f t="shared" si="85"/>
        <v>0</v>
      </c>
      <c r="D415" s="9"/>
      <c r="E415" s="9"/>
      <c r="F415" s="10"/>
      <c r="G415" s="10"/>
      <c r="H415" s="11"/>
      <c r="I415" s="12"/>
      <c r="J415" s="12"/>
      <c r="K415" s="10"/>
      <c r="L415" s="33">
        <f t="shared" si="78"/>
        <v>0</v>
      </c>
      <c r="M415" s="34">
        <f t="shared" si="86"/>
        <v>0</v>
      </c>
      <c r="N415" s="17">
        <f t="shared" si="79"/>
        <v>0</v>
      </c>
      <c r="O415" s="35">
        <f t="shared" si="80"/>
        <v>0</v>
      </c>
      <c r="P415" s="32">
        <f t="shared" si="81"/>
        <v>0</v>
      </c>
      <c r="Q415" s="10"/>
      <c r="R415" s="13"/>
      <c r="S415" s="14"/>
      <c r="T415" s="10"/>
      <c r="U415" s="144" t="str">
        <f t="shared" si="87"/>
        <v/>
      </c>
      <c r="V415" s="15">
        <f t="shared" si="88"/>
        <v>0</v>
      </c>
      <c r="W415" s="16">
        <f t="shared" si="89"/>
        <v>0</v>
      </c>
      <c r="X415" s="16">
        <f t="shared" si="82"/>
        <v>0</v>
      </c>
      <c r="Y415" s="17">
        <f t="shared" si="83"/>
        <v>0</v>
      </c>
      <c r="Z415" s="17">
        <f t="shared" si="84"/>
        <v>1050.4399999999957</v>
      </c>
      <c r="AA415" s="205" t="str">
        <f>IF(COUNTIF(K$6:K415,K415)=1,MAX(AA$6:AA414)+1,"")</f>
        <v/>
      </c>
      <c r="AB415" s="144">
        <f t="shared" si="90"/>
        <v>0</v>
      </c>
      <c r="AC415" s="24"/>
      <c r="AD415" s="24"/>
      <c r="AE415" s="24"/>
      <c r="AF415" s="24"/>
      <c r="AG415" s="24"/>
      <c r="AH415" s="24"/>
      <c r="AI415" s="24"/>
    </row>
    <row r="416" spans="2:35" ht="12.75">
      <c r="B416" s="31">
        <f>IF($B415="№",1,MAX($B$7:$B415)+1)</f>
        <v>410</v>
      </c>
      <c r="C416" s="147">
        <f t="shared" si="85"/>
        <v>0</v>
      </c>
      <c r="D416" s="9"/>
      <c r="E416" s="9"/>
      <c r="F416" s="10"/>
      <c r="G416" s="10"/>
      <c r="H416" s="11"/>
      <c r="I416" s="12"/>
      <c r="J416" s="12"/>
      <c r="K416" s="10"/>
      <c r="L416" s="33">
        <f t="shared" si="78"/>
        <v>0</v>
      </c>
      <c r="M416" s="34">
        <f t="shared" si="86"/>
        <v>0</v>
      </c>
      <c r="N416" s="17">
        <f t="shared" si="79"/>
        <v>0</v>
      </c>
      <c r="O416" s="35">
        <f t="shared" si="80"/>
        <v>0</v>
      </c>
      <c r="P416" s="32">
        <f t="shared" si="81"/>
        <v>0</v>
      </c>
      <c r="Q416" s="10"/>
      <c r="R416" s="13"/>
      <c r="S416" s="14"/>
      <c r="T416" s="10"/>
      <c r="U416" s="144" t="str">
        <f t="shared" si="87"/>
        <v/>
      </c>
      <c r="V416" s="15">
        <f t="shared" si="88"/>
        <v>0</v>
      </c>
      <c r="W416" s="16">
        <f t="shared" si="89"/>
        <v>0</v>
      </c>
      <c r="X416" s="16">
        <f t="shared" si="82"/>
        <v>0</v>
      </c>
      <c r="Y416" s="17">
        <f t="shared" si="83"/>
        <v>0</v>
      </c>
      <c r="Z416" s="17">
        <f t="shared" si="84"/>
        <v>1050.4399999999957</v>
      </c>
      <c r="AA416" s="205" t="str">
        <f>IF(COUNTIF(K$6:K416,K416)=1,MAX(AA$6:AA415)+1,"")</f>
        <v/>
      </c>
      <c r="AB416" s="144">
        <f t="shared" si="90"/>
        <v>0</v>
      </c>
      <c r="AC416" s="24"/>
      <c r="AD416" s="24"/>
      <c r="AE416" s="24"/>
      <c r="AF416" s="24"/>
      <c r="AG416" s="24"/>
      <c r="AH416" s="24"/>
      <c r="AI416" s="24"/>
    </row>
    <row r="417" spans="2:35" ht="12.75">
      <c r="B417" s="31">
        <f>IF($B416="№",1,MAX($B$7:$B416)+1)</f>
        <v>411</v>
      </c>
      <c r="C417" s="147">
        <f t="shared" si="85"/>
        <v>0</v>
      </c>
      <c r="D417" s="9"/>
      <c r="E417" s="9"/>
      <c r="F417" s="10"/>
      <c r="G417" s="10"/>
      <c r="H417" s="11"/>
      <c r="I417" s="12"/>
      <c r="J417" s="12"/>
      <c r="K417" s="10"/>
      <c r="L417" s="33">
        <f t="shared" si="78"/>
        <v>0</v>
      </c>
      <c r="M417" s="34">
        <f t="shared" si="86"/>
        <v>0</v>
      </c>
      <c r="N417" s="17">
        <f t="shared" si="79"/>
        <v>0</v>
      </c>
      <c r="O417" s="35">
        <f t="shared" si="80"/>
        <v>0</v>
      </c>
      <c r="P417" s="32">
        <f t="shared" si="81"/>
        <v>0</v>
      </c>
      <c r="Q417" s="10"/>
      <c r="R417" s="13"/>
      <c r="S417" s="14"/>
      <c r="T417" s="10"/>
      <c r="U417" s="144" t="str">
        <f t="shared" si="87"/>
        <v/>
      </c>
      <c r="V417" s="15">
        <f t="shared" si="88"/>
        <v>0</v>
      </c>
      <c r="W417" s="16">
        <f t="shared" si="89"/>
        <v>0</v>
      </c>
      <c r="X417" s="16">
        <f t="shared" si="82"/>
        <v>0</v>
      </c>
      <c r="Y417" s="17">
        <f t="shared" si="83"/>
        <v>0</v>
      </c>
      <c r="Z417" s="17">
        <f t="shared" si="84"/>
        <v>1050.4399999999957</v>
      </c>
      <c r="AA417" s="205" t="str">
        <f>IF(COUNTIF(K$6:K417,K417)=1,MAX(AA$6:AA416)+1,"")</f>
        <v/>
      </c>
      <c r="AB417" s="144">
        <f t="shared" si="90"/>
        <v>0</v>
      </c>
      <c r="AC417" s="24"/>
      <c r="AD417" s="24"/>
      <c r="AE417" s="24"/>
      <c r="AF417" s="24"/>
      <c r="AG417" s="24"/>
      <c r="AH417" s="24"/>
      <c r="AI417" s="24"/>
    </row>
    <row r="418" spans="2:35" ht="12.75">
      <c r="B418" s="31">
        <f>IF($B417="№",1,MAX($B$7:$B417)+1)</f>
        <v>412</v>
      </c>
      <c r="C418" s="147">
        <f t="shared" si="85"/>
        <v>0</v>
      </c>
      <c r="D418" s="9"/>
      <c r="E418" s="9"/>
      <c r="F418" s="10"/>
      <c r="G418" s="10"/>
      <c r="H418" s="11"/>
      <c r="I418" s="12"/>
      <c r="J418" s="12"/>
      <c r="K418" s="10"/>
      <c r="L418" s="33">
        <f t="shared" si="78"/>
        <v>0</v>
      </c>
      <c r="M418" s="34">
        <f t="shared" si="86"/>
        <v>0</v>
      </c>
      <c r="N418" s="17">
        <f t="shared" si="79"/>
        <v>0</v>
      </c>
      <c r="O418" s="35">
        <f t="shared" si="80"/>
        <v>0</v>
      </c>
      <c r="P418" s="32">
        <f t="shared" si="81"/>
        <v>0</v>
      </c>
      <c r="Q418" s="10"/>
      <c r="R418" s="13"/>
      <c r="S418" s="14"/>
      <c r="T418" s="10"/>
      <c r="U418" s="144" t="str">
        <f t="shared" si="87"/>
        <v/>
      </c>
      <c r="V418" s="15">
        <f t="shared" si="88"/>
        <v>0</v>
      </c>
      <c r="W418" s="16">
        <f t="shared" si="89"/>
        <v>0</v>
      </c>
      <c r="X418" s="16">
        <f t="shared" si="82"/>
        <v>0</v>
      </c>
      <c r="Y418" s="17">
        <f t="shared" si="83"/>
        <v>0</v>
      </c>
      <c r="Z418" s="17">
        <f t="shared" si="84"/>
        <v>1050.4399999999957</v>
      </c>
      <c r="AA418" s="205" t="str">
        <f>IF(COUNTIF(K$6:K418,K418)=1,MAX(AA$6:AA417)+1,"")</f>
        <v/>
      </c>
      <c r="AB418" s="144">
        <f t="shared" si="90"/>
        <v>0</v>
      </c>
      <c r="AC418" s="24"/>
      <c r="AD418" s="24"/>
      <c r="AE418" s="24"/>
      <c r="AF418" s="24"/>
      <c r="AG418" s="24"/>
      <c r="AH418" s="24"/>
      <c r="AI418" s="24"/>
    </row>
    <row r="419" spans="2:35" ht="12.75">
      <c r="B419" s="31">
        <f>IF($B418="№",1,MAX($B$7:$B418)+1)</f>
        <v>413</v>
      </c>
      <c r="C419" s="147">
        <f t="shared" si="85"/>
        <v>0</v>
      </c>
      <c r="D419" s="9"/>
      <c r="E419" s="9"/>
      <c r="F419" s="10"/>
      <c r="G419" s="10"/>
      <c r="H419" s="11"/>
      <c r="I419" s="12"/>
      <c r="J419" s="12"/>
      <c r="K419" s="10"/>
      <c r="L419" s="33">
        <f t="shared" si="78"/>
        <v>0</v>
      </c>
      <c r="M419" s="34">
        <f t="shared" si="86"/>
        <v>0</v>
      </c>
      <c r="N419" s="17">
        <f t="shared" si="79"/>
        <v>0</v>
      </c>
      <c r="O419" s="35">
        <f t="shared" si="80"/>
        <v>0</v>
      </c>
      <c r="P419" s="32">
        <f t="shared" si="81"/>
        <v>0</v>
      </c>
      <c r="Q419" s="10"/>
      <c r="R419" s="13"/>
      <c r="S419" s="14"/>
      <c r="T419" s="10"/>
      <c r="U419" s="144" t="str">
        <f t="shared" si="87"/>
        <v/>
      </c>
      <c r="V419" s="15">
        <f t="shared" si="88"/>
        <v>0</v>
      </c>
      <c r="W419" s="16">
        <f t="shared" si="89"/>
        <v>0</v>
      </c>
      <c r="X419" s="16">
        <f t="shared" si="82"/>
        <v>0</v>
      </c>
      <c r="Y419" s="17">
        <f t="shared" si="83"/>
        <v>0</v>
      </c>
      <c r="Z419" s="17">
        <f t="shared" si="84"/>
        <v>1050.4399999999957</v>
      </c>
      <c r="AA419" s="205" t="str">
        <f>IF(COUNTIF(K$6:K419,K419)=1,MAX(AA$6:AA418)+1,"")</f>
        <v/>
      </c>
      <c r="AB419" s="144">
        <f t="shared" si="90"/>
        <v>0</v>
      </c>
      <c r="AC419" s="24"/>
      <c r="AD419" s="24"/>
      <c r="AE419" s="24"/>
      <c r="AF419" s="24"/>
      <c r="AG419" s="24"/>
      <c r="AH419" s="24"/>
      <c r="AI419" s="24"/>
    </row>
    <row r="420" spans="2:35" ht="12.75">
      <c r="B420" s="31">
        <f>IF($B419="№",1,MAX($B$7:$B419)+1)</f>
        <v>414</v>
      </c>
      <c r="C420" s="147">
        <f t="shared" si="85"/>
        <v>0</v>
      </c>
      <c r="D420" s="9"/>
      <c r="E420" s="9"/>
      <c r="F420" s="10"/>
      <c r="G420" s="10"/>
      <c r="H420" s="11"/>
      <c r="I420" s="12"/>
      <c r="J420" s="12"/>
      <c r="K420" s="10"/>
      <c r="L420" s="33">
        <f t="shared" si="78"/>
        <v>0</v>
      </c>
      <c r="M420" s="34">
        <f t="shared" si="86"/>
        <v>0</v>
      </c>
      <c r="N420" s="17">
        <f t="shared" si="79"/>
        <v>0</v>
      </c>
      <c r="O420" s="35">
        <f t="shared" si="80"/>
        <v>0</v>
      </c>
      <c r="P420" s="32">
        <f t="shared" si="81"/>
        <v>0</v>
      </c>
      <c r="Q420" s="10"/>
      <c r="R420" s="13"/>
      <c r="S420" s="14"/>
      <c r="T420" s="10"/>
      <c r="U420" s="144" t="str">
        <f t="shared" si="87"/>
        <v/>
      </c>
      <c r="V420" s="15">
        <f t="shared" si="88"/>
        <v>0</v>
      </c>
      <c r="W420" s="16">
        <f t="shared" si="89"/>
        <v>0</v>
      </c>
      <c r="X420" s="16">
        <f t="shared" si="82"/>
        <v>0</v>
      </c>
      <c r="Y420" s="17">
        <f t="shared" si="83"/>
        <v>0</v>
      </c>
      <c r="Z420" s="17">
        <f t="shared" si="84"/>
        <v>1050.4399999999957</v>
      </c>
      <c r="AA420" s="205" t="str">
        <f>IF(COUNTIF(K$6:K420,K420)=1,MAX(AA$6:AA419)+1,"")</f>
        <v/>
      </c>
      <c r="AB420" s="144">
        <f t="shared" si="90"/>
        <v>0</v>
      </c>
      <c r="AC420" s="24"/>
      <c r="AD420" s="24"/>
      <c r="AE420" s="24"/>
      <c r="AF420" s="24"/>
      <c r="AG420" s="24"/>
      <c r="AH420" s="24"/>
      <c r="AI420" s="24"/>
    </row>
    <row r="421" spans="2:35" ht="12.75">
      <c r="B421" s="31">
        <f>IF($B420="№",1,MAX($B$7:$B420)+1)</f>
        <v>415</v>
      </c>
      <c r="C421" s="147">
        <f t="shared" si="85"/>
        <v>0</v>
      </c>
      <c r="D421" s="9"/>
      <c r="E421" s="9"/>
      <c r="F421" s="10"/>
      <c r="G421" s="10"/>
      <c r="H421" s="11"/>
      <c r="I421" s="12"/>
      <c r="J421" s="12"/>
      <c r="K421" s="10"/>
      <c r="L421" s="33">
        <f t="shared" si="78"/>
        <v>0</v>
      </c>
      <c r="M421" s="34">
        <f t="shared" si="86"/>
        <v>0</v>
      </c>
      <c r="N421" s="17">
        <f t="shared" si="79"/>
        <v>0</v>
      </c>
      <c r="O421" s="35">
        <f t="shared" si="80"/>
        <v>0</v>
      </c>
      <c r="P421" s="32">
        <f t="shared" si="81"/>
        <v>0</v>
      </c>
      <c r="Q421" s="10"/>
      <c r="R421" s="13"/>
      <c r="S421" s="14"/>
      <c r="T421" s="10"/>
      <c r="U421" s="144" t="str">
        <f t="shared" si="87"/>
        <v/>
      </c>
      <c r="V421" s="15">
        <f t="shared" si="88"/>
        <v>0</v>
      </c>
      <c r="W421" s="16">
        <f t="shared" si="89"/>
        <v>0</v>
      </c>
      <c r="X421" s="16">
        <f t="shared" si="82"/>
        <v>0</v>
      </c>
      <c r="Y421" s="17">
        <f t="shared" si="83"/>
        <v>0</v>
      </c>
      <c r="Z421" s="17">
        <f t="shared" si="84"/>
        <v>1050.4399999999957</v>
      </c>
      <c r="AA421" s="205" t="str">
        <f>IF(COUNTIF(K$6:K421,K421)=1,MAX(AA$6:AA420)+1,"")</f>
        <v/>
      </c>
      <c r="AB421" s="144">
        <f t="shared" si="90"/>
        <v>0</v>
      </c>
      <c r="AC421" s="24"/>
      <c r="AD421" s="24"/>
      <c r="AE421" s="24"/>
      <c r="AF421" s="24"/>
      <c r="AG421" s="24"/>
      <c r="AH421" s="24"/>
      <c r="AI421" s="24"/>
    </row>
    <row r="422" spans="2:35" ht="12.75">
      <c r="B422" s="31">
        <f>IF($B421="№",1,MAX($B$7:$B421)+1)</f>
        <v>416</v>
      </c>
      <c r="C422" s="147">
        <f t="shared" si="85"/>
        <v>0</v>
      </c>
      <c r="D422" s="9"/>
      <c r="E422" s="9"/>
      <c r="F422" s="10"/>
      <c r="G422" s="10"/>
      <c r="H422" s="11"/>
      <c r="I422" s="12"/>
      <c r="J422" s="12"/>
      <c r="K422" s="10"/>
      <c r="L422" s="33">
        <f t="shared" si="78"/>
        <v>0</v>
      </c>
      <c r="M422" s="34">
        <f t="shared" si="86"/>
        <v>0</v>
      </c>
      <c r="N422" s="17">
        <f t="shared" si="79"/>
        <v>0</v>
      </c>
      <c r="O422" s="35">
        <f t="shared" si="80"/>
        <v>0</v>
      </c>
      <c r="P422" s="32">
        <f t="shared" si="81"/>
        <v>0</v>
      </c>
      <c r="Q422" s="10"/>
      <c r="R422" s="13"/>
      <c r="S422" s="14"/>
      <c r="T422" s="10"/>
      <c r="U422" s="144" t="str">
        <f t="shared" si="87"/>
        <v/>
      </c>
      <c r="V422" s="15">
        <f t="shared" si="88"/>
        <v>0</v>
      </c>
      <c r="W422" s="16">
        <f t="shared" si="89"/>
        <v>0</v>
      </c>
      <c r="X422" s="16">
        <f t="shared" si="82"/>
        <v>0</v>
      </c>
      <c r="Y422" s="17">
        <f t="shared" si="83"/>
        <v>0</v>
      </c>
      <c r="Z422" s="17">
        <f t="shared" si="84"/>
        <v>1050.4399999999957</v>
      </c>
      <c r="AA422" s="205" t="str">
        <f>IF(COUNTIF(K$6:K422,K422)=1,MAX(AA$6:AA421)+1,"")</f>
        <v/>
      </c>
      <c r="AB422" s="144">
        <f t="shared" si="90"/>
        <v>0</v>
      </c>
      <c r="AC422" s="24"/>
      <c r="AD422" s="24"/>
      <c r="AE422" s="24"/>
      <c r="AF422" s="24"/>
      <c r="AG422" s="24"/>
      <c r="AH422" s="24"/>
      <c r="AI422" s="24"/>
    </row>
    <row r="423" spans="2:35" ht="12.75">
      <c r="B423" s="31">
        <f>IF($B422="№",1,MAX($B$7:$B422)+1)</f>
        <v>417</v>
      </c>
      <c r="C423" s="147">
        <f t="shared" si="85"/>
        <v>0</v>
      </c>
      <c r="D423" s="9"/>
      <c r="E423" s="9"/>
      <c r="F423" s="10"/>
      <c r="G423" s="10"/>
      <c r="H423" s="11"/>
      <c r="I423" s="12"/>
      <c r="J423" s="12"/>
      <c r="K423" s="10"/>
      <c r="L423" s="33">
        <f t="shared" si="78"/>
        <v>0</v>
      </c>
      <c r="M423" s="34">
        <f t="shared" si="86"/>
        <v>0</v>
      </c>
      <c r="N423" s="17">
        <f t="shared" si="79"/>
        <v>0</v>
      </c>
      <c r="O423" s="35">
        <f t="shared" si="80"/>
        <v>0</v>
      </c>
      <c r="P423" s="32">
        <f t="shared" si="81"/>
        <v>0</v>
      </c>
      <c r="Q423" s="10"/>
      <c r="R423" s="13"/>
      <c r="S423" s="14"/>
      <c r="T423" s="10"/>
      <c r="U423" s="144" t="str">
        <f t="shared" si="87"/>
        <v/>
      </c>
      <c r="V423" s="15">
        <f t="shared" si="88"/>
        <v>0</v>
      </c>
      <c r="W423" s="16">
        <f t="shared" si="89"/>
        <v>0</v>
      </c>
      <c r="X423" s="16">
        <f t="shared" si="82"/>
        <v>0</v>
      </c>
      <c r="Y423" s="17">
        <f t="shared" si="83"/>
        <v>0</v>
      </c>
      <c r="Z423" s="17">
        <f t="shared" si="84"/>
        <v>1050.4399999999957</v>
      </c>
      <c r="AA423" s="205" t="str">
        <f>IF(COUNTIF(K$6:K423,K423)=1,MAX(AA$6:AA422)+1,"")</f>
        <v/>
      </c>
      <c r="AB423" s="144">
        <f t="shared" si="90"/>
        <v>0</v>
      </c>
      <c r="AC423" s="24"/>
      <c r="AD423" s="24"/>
      <c r="AE423" s="24"/>
      <c r="AF423" s="24"/>
      <c r="AG423" s="24"/>
      <c r="AH423" s="24"/>
      <c r="AI423" s="24"/>
    </row>
    <row r="424" spans="2:35" ht="12.75">
      <c r="B424" s="31">
        <f>IF($B423="№",1,MAX($B$7:$B423)+1)</f>
        <v>418</v>
      </c>
      <c r="C424" s="147">
        <f t="shared" si="85"/>
        <v>0</v>
      </c>
      <c r="D424" s="9"/>
      <c r="E424" s="9"/>
      <c r="F424" s="10"/>
      <c r="G424" s="10"/>
      <c r="H424" s="11"/>
      <c r="I424" s="12"/>
      <c r="J424" s="12"/>
      <c r="K424" s="10"/>
      <c r="L424" s="33">
        <f t="shared" si="78"/>
        <v>0</v>
      </c>
      <c r="M424" s="34">
        <f t="shared" si="86"/>
        <v>0</v>
      </c>
      <c r="N424" s="17">
        <f t="shared" si="79"/>
        <v>0</v>
      </c>
      <c r="O424" s="35">
        <f t="shared" si="80"/>
        <v>0</v>
      </c>
      <c r="P424" s="32">
        <f t="shared" si="81"/>
        <v>0</v>
      </c>
      <c r="Q424" s="10"/>
      <c r="R424" s="13"/>
      <c r="S424" s="14"/>
      <c r="T424" s="10"/>
      <c r="U424" s="144" t="str">
        <f t="shared" si="87"/>
        <v/>
      </c>
      <c r="V424" s="15">
        <f t="shared" si="88"/>
        <v>0</v>
      </c>
      <c r="W424" s="16">
        <f t="shared" si="89"/>
        <v>0</v>
      </c>
      <c r="X424" s="16">
        <f t="shared" si="82"/>
        <v>0</v>
      </c>
      <c r="Y424" s="17">
        <f t="shared" si="83"/>
        <v>0</v>
      </c>
      <c r="Z424" s="17">
        <f t="shared" si="84"/>
        <v>1050.4399999999957</v>
      </c>
      <c r="AA424" s="205" t="str">
        <f>IF(COUNTIF(K$6:K424,K424)=1,MAX(AA$6:AA423)+1,"")</f>
        <v/>
      </c>
      <c r="AB424" s="144">
        <f t="shared" si="90"/>
        <v>0</v>
      </c>
      <c r="AC424" s="24"/>
      <c r="AD424" s="24"/>
      <c r="AE424" s="24"/>
      <c r="AF424" s="24"/>
      <c r="AG424" s="24"/>
      <c r="AH424" s="24"/>
      <c r="AI424" s="24"/>
    </row>
    <row r="425" spans="2:35" ht="12.75">
      <c r="B425" s="31">
        <f>IF($B424="№",1,MAX($B$7:$B424)+1)</f>
        <v>419</v>
      </c>
      <c r="C425" s="147">
        <f t="shared" si="85"/>
        <v>0</v>
      </c>
      <c r="D425" s="9"/>
      <c r="E425" s="9"/>
      <c r="F425" s="10"/>
      <c r="G425" s="10"/>
      <c r="H425" s="11"/>
      <c r="I425" s="12"/>
      <c r="J425" s="12"/>
      <c r="K425" s="10"/>
      <c r="L425" s="33">
        <f t="shared" si="78"/>
        <v>0</v>
      </c>
      <c r="M425" s="34">
        <f t="shared" si="86"/>
        <v>0</v>
      </c>
      <c r="N425" s="17">
        <f t="shared" si="79"/>
        <v>0</v>
      </c>
      <c r="O425" s="35">
        <f t="shared" si="80"/>
        <v>0</v>
      </c>
      <c r="P425" s="32">
        <f t="shared" si="81"/>
        <v>0</v>
      </c>
      <c r="Q425" s="10"/>
      <c r="R425" s="13"/>
      <c r="S425" s="14"/>
      <c r="T425" s="10"/>
      <c r="U425" s="144" t="str">
        <f t="shared" si="87"/>
        <v/>
      </c>
      <c r="V425" s="15">
        <f t="shared" si="88"/>
        <v>0</v>
      </c>
      <c r="W425" s="16">
        <f t="shared" si="89"/>
        <v>0</v>
      </c>
      <c r="X425" s="16">
        <f t="shared" si="82"/>
        <v>0</v>
      </c>
      <c r="Y425" s="17">
        <f t="shared" si="83"/>
        <v>0</v>
      </c>
      <c r="Z425" s="17">
        <f t="shared" si="84"/>
        <v>1050.4399999999957</v>
      </c>
      <c r="AA425" s="205" t="str">
        <f>IF(COUNTIF(K$6:K425,K425)=1,MAX(AA$6:AA424)+1,"")</f>
        <v/>
      </c>
      <c r="AB425" s="144">
        <f t="shared" si="90"/>
        <v>0</v>
      </c>
      <c r="AC425" s="24"/>
      <c r="AD425" s="24"/>
      <c r="AE425" s="24"/>
      <c r="AF425" s="24"/>
      <c r="AG425" s="24"/>
      <c r="AH425" s="24"/>
      <c r="AI425" s="24"/>
    </row>
    <row r="426" spans="2:35" ht="12.75">
      <c r="B426" s="31">
        <f>IF($B425="№",1,MAX($B$7:$B425)+1)</f>
        <v>420</v>
      </c>
      <c r="C426" s="147">
        <f t="shared" si="85"/>
        <v>0</v>
      </c>
      <c r="D426" s="9"/>
      <c r="E426" s="9"/>
      <c r="F426" s="10"/>
      <c r="G426" s="10"/>
      <c r="H426" s="11"/>
      <c r="I426" s="12"/>
      <c r="J426" s="12"/>
      <c r="K426" s="10"/>
      <c r="L426" s="33">
        <f t="shared" si="78"/>
        <v>0</v>
      </c>
      <c r="M426" s="34">
        <f t="shared" si="86"/>
        <v>0</v>
      </c>
      <c r="N426" s="17">
        <f t="shared" si="79"/>
        <v>0</v>
      </c>
      <c r="O426" s="35">
        <f t="shared" si="80"/>
        <v>0</v>
      </c>
      <c r="P426" s="32">
        <f t="shared" si="81"/>
        <v>0</v>
      </c>
      <c r="Q426" s="10"/>
      <c r="R426" s="13"/>
      <c r="S426" s="14"/>
      <c r="T426" s="10"/>
      <c r="U426" s="144" t="str">
        <f t="shared" si="87"/>
        <v/>
      </c>
      <c r="V426" s="15">
        <f t="shared" si="88"/>
        <v>0</v>
      </c>
      <c r="W426" s="16">
        <f t="shared" si="89"/>
        <v>0</v>
      </c>
      <c r="X426" s="16">
        <f t="shared" si="82"/>
        <v>0</v>
      </c>
      <c r="Y426" s="17">
        <f t="shared" si="83"/>
        <v>0</v>
      </c>
      <c r="Z426" s="17">
        <f t="shared" si="84"/>
        <v>1050.4399999999957</v>
      </c>
      <c r="AA426" s="205" t="str">
        <f>IF(COUNTIF(K$6:K426,K426)=1,MAX(AA$6:AA425)+1,"")</f>
        <v/>
      </c>
      <c r="AB426" s="144">
        <f t="shared" si="90"/>
        <v>0</v>
      </c>
      <c r="AC426" s="24"/>
      <c r="AD426" s="24"/>
      <c r="AE426" s="24"/>
      <c r="AF426" s="24"/>
      <c r="AG426" s="24"/>
      <c r="AH426" s="24"/>
      <c r="AI426" s="24"/>
    </row>
    <row r="427" spans="2:35" ht="12.75">
      <c r="B427" s="31">
        <f>IF($B426="№",1,MAX($B$7:$B426)+1)</f>
        <v>421</v>
      </c>
      <c r="C427" s="147">
        <f t="shared" si="85"/>
        <v>0</v>
      </c>
      <c r="D427" s="9"/>
      <c r="E427" s="9"/>
      <c r="F427" s="10"/>
      <c r="G427" s="10"/>
      <c r="H427" s="11"/>
      <c r="I427" s="12"/>
      <c r="J427" s="12"/>
      <c r="K427" s="10"/>
      <c r="L427" s="33">
        <f t="shared" si="78"/>
        <v>0</v>
      </c>
      <c r="M427" s="34">
        <f t="shared" si="86"/>
        <v>0</v>
      </c>
      <c r="N427" s="17">
        <f t="shared" si="79"/>
        <v>0</v>
      </c>
      <c r="O427" s="35">
        <f t="shared" si="80"/>
        <v>0</v>
      </c>
      <c r="P427" s="32">
        <f t="shared" si="81"/>
        <v>0</v>
      </c>
      <c r="Q427" s="10"/>
      <c r="R427" s="13"/>
      <c r="S427" s="14"/>
      <c r="T427" s="10"/>
      <c r="U427" s="144" t="str">
        <f t="shared" si="87"/>
        <v/>
      </c>
      <c r="V427" s="15">
        <f t="shared" si="88"/>
        <v>0</v>
      </c>
      <c r="W427" s="16">
        <f t="shared" si="89"/>
        <v>0</v>
      </c>
      <c r="X427" s="16">
        <f t="shared" si="82"/>
        <v>0</v>
      </c>
      <c r="Y427" s="17">
        <f t="shared" si="83"/>
        <v>0</v>
      </c>
      <c r="Z427" s="17">
        <f t="shared" si="84"/>
        <v>1050.4399999999957</v>
      </c>
      <c r="AA427" s="205" t="str">
        <f>IF(COUNTIF(K$6:K427,K427)=1,MAX(AA$6:AA426)+1,"")</f>
        <v/>
      </c>
      <c r="AB427" s="144">
        <f t="shared" si="90"/>
        <v>0</v>
      </c>
      <c r="AC427" s="24"/>
      <c r="AD427" s="24"/>
      <c r="AE427" s="24"/>
      <c r="AF427" s="24"/>
      <c r="AG427" s="24"/>
      <c r="AH427" s="24"/>
      <c r="AI427" s="24"/>
    </row>
    <row r="428" spans="2:35" ht="12.75">
      <c r="B428" s="31">
        <f>IF($B427="№",1,MAX($B$7:$B427)+1)</f>
        <v>422</v>
      </c>
      <c r="C428" s="147">
        <f t="shared" si="85"/>
        <v>0</v>
      </c>
      <c r="D428" s="9"/>
      <c r="E428" s="9"/>
      <c r="F428" s="10"/>
      <c r="G428" s="10"/>
      <c r="H428" s="11"/>
      <c r="I428" s="12"/>
      <c r="J428" s="12"/>
      <c r="K428" s="10"/>
      <c r="L428" s="33">
        <f t="shared" si="78"/>
        <v>0</v>
      </c>
      <c r="M428" s="34">
        <f t="shared" si="86"/>
        <v>0</v>
      </c>
      <c r="N428" s="17">
        <f t="shared" si="79"/>
        <v>0</v>
      </c>
      <c r="O428" s="35">
        <f t="shared" si="80"/>
        <v>0</v>
      </c>
      <c r="P428" s="32">
        <f t="shared" si="81"/>
        <v>0</v>
      </c>
      <c r="Q428" s="10"/>
      <c r="R428" s="13"/>
      <c r="S428" s="14"/>
      <c r="T428" s="10"/>
      <c r="U428" s="144" t="str">
        <f t="shared" si="87"/>
        <v/>
      </c>
      <c r="V428" s="15">
        <f t="shared" si="88"/>
        <v>0</v>
      </c>
      <c r="W428" s="16">
        <f t="shared" si="89"/>
        <v>0</v>
      </c>
      <c r="X428" s="16">
        <f t="shared" si="82"/>
        <v>0</v>
      </c>
      <c r="Y428" s="17">
        <f t="shared" si="83"/>
        <v>0</v>
      </c>
      <c r="Z428" s="17">
        <f t="shared" si="84"/>
        <v>1050.4399999999957</v>
      </c>
      <c r="AA428" s="205" t="str">
        <f>IF(COUNTIF(K$6:K428,K428)=1,MAX(AA$6:AA427)+1,"")</f>
        <v/>
      </c>
      <c r="AB428" s="144">
        <f t="shared" si="90"/>
        <v>0</v>
      </c>
      <c r="AC428" s="24"/>
      <c r="AD428" s="24"/>
      <c r="AE428" s="24"/>
      <c r="AF428" s="24"/>
      <c r="AG428" s="24"/>
      <c r="AH428" s="24"/>
      <c r="AI428" s="24"/>
    </row>
    <row r="429" spans="2:35" ht="12.75">
      <c r="B429" s="31">
        <f>IF($B428="№",1,MAX($B$7:$B428)+1)</f>
        <v>423</v>
      </c>
      <c r="C429" s="147">
        <f t="shared" si="85"/>
        <v>0</v>
      </c>
      <c r="D429" s="9"/>
      <c r="E429" s="9"/>
      <c r="F429" s="10"/>
      <c r="G429" s="10"/>
      <c r="H429" s="11"/>
      <c r="I429" s="12"/>
      <c r="J429" s="12"/>
      <c r="K429" s="10"/>
      <c r="L429" s="33">
        <f t="shared" si="78"/>
        <v>0</v>
      </c>
      <c r="M429" s="34">
        <f t="shared" si="86"/>
        <v>0</v>
      </c>
      <c r="N429" s="17">
        <f t="shared" si="79"/>
        <v>0</v>
      </c>
      <c r="O429" s="35">
        <f t="shared" si="80"/>
        <v>0</v>
      </c>
      <c r="P429" s="32">
        <f t="shared" si="81"/>
        <v>0</v>
      </c>
      <c r="Q429" s="10"/>
      <c r="R429" s="13"/>
      <c r="S429" s="14"/>
      <c r="T429" s="10"/>
      <c r="U429" s="144" t="str">
        <f t="shared" si="87"/>
        <v/>
      </c>
      <c r="V429" s="15">
        <f t="shared" si="88"/>
        <v>0</v>
      </c>
      <c r="W429" s="16">
        <f t="shared" si="89"/>
        <v>0</v>
      </c>
      <c r="X429" s="16">
        <f t="shared" si="82"/>
        <v>0</v>
      </c>
      <c r="Y429" s="17">
        <f t="shared" si="83"/>
        <v>0</v>
      </c>
      <c r="Z429" s="17">
        <f t="shared" si="84"/>
        <v>1050.4399999999957</v>
      </c>
      <c r="AA429" s="205" t="str">
        <f>IF(COUNTIF(K$6:K429,K429)=1,MAX(AA$6:AA428)+1,"")</f>
        <v/>
      </c>
      <c r="AB429" s="144">
        <f t="shared" si="90"/>
        <v>0</v>
      </c>
      <c r="AC429" s="24"/>
      <c r="AD429" s="24"/>
      <c r="AE429" s="24"/>
      <c r="AF429" s="24"/>
      <c r="AG429" s="24"/>
      <c r="AH429" s="24"/>
      <c r="AI429" s="24"/>
    </row>
    <row r="430" spans="2:35" ht="12.75">
      <c r="B430" s="31">
        <f>IF($B429="№",1,MAX($B$7:$B429)+1)</f>
        <v>424</v>
      </c>
      <c r="C430" s="147">
        <f t="shared" si="85"/>
        <v>0</v>
      </c>
      <c r="D430" s="9"/>
      <c r="E430" s="9"/>
      <c r="F430" s="10"/>
      <c r="G430" s="10"/>
      <c r="H430" s="11"/>
      <c r="I430" s="12"/>
      <c r="J430" s="12"/>
      <c r="K430" s="10"/>
      <c r="L430" s="33">
        <f t="shared" si="78"/>
        <v>0</v>
      </c>
      <c r="M430" s="34">
        <f t="shared" si="86"/>
        <v>0</v>
      </c>
      <c r="N430" s="17">
        <f t="shared" si="79"/>
        <v>0</v>
      </c>
      <c r="O430" s="35">
        <f t="shared" si="80"/>
        <v>0</v>
      </c>
      <c r="P430" s="32">
        <f t="shared" si="81"/>
        <v>0</v>
      </c>
      <c r="Q430" s="10"/>
      <c r="R430" s="13"/>
      <c r="S430" s="14"/>
      <c r="T430" s="10"/>
      <c r="U430" s="144" t="str">
        <f t="shared" si="87"/>
        <v/>
      </c>
      <c r="V430" s="15">
        <f t="shared" si="88"/>
        <v>0</v>
      </c>
      <c r="W430" s="16">
        <f t="shared" si="89"/>
        <v>0</v>
      </c>
      <c r="X430" s="16">
        <f t="shared" si="82"/>
        <v>0</v>
      </c>
      <c r="Y430" s="17">
        <f t="shared" si="83"/>
        <v>0</v>
      </c>
      <c r="Z430" s="17">
        <f t="shared" si="84"/>
        <v>1050.4399999999957</v>
      </c>
      <c r="AA430" s="205" t="str">
        <f>IF(COUNTIF(K$6:K430,K430)=1,MAX(AA$6:AA429)+1,"")</f>
        <v/>
      </c>
      <c r="AB430" s="144">
        <f t="shared" si="90"/>
        <v>0</v>
      </c>
      <c r="AC430" s="24"/>
      <c r="AD430" s="24"/>
      <c r="AE430" s="24"/>
      <c r="AF430" s="24"/>
      <c r="AG430" s="24"/>
      <c r="AH430" s="24"/>
      <c r="AI430" s="24"/>
    </row>
    <row r="431" spans="2:35" ht="12.75">
      <c r="B431" s="31">
        <f>IF($B430="№",1,MAX($B$7:$B430)+1)</f>
        <v>425</v>
      </c>
      <c r="C431" s="147">
        <f t="shared" si="85"/>
        <v>0</v>
      </c>
      <c r="D431" s="9"/>
      <c r="E431" s="9"/>
      <c r="F431" s="10"/>
      <c r="G431" s="10"/>
      <c r="H431" s="11"/>
      <c r="I431" s="12"/>
      <c r="J431" s="12"/>
      <c r="K431" s="10"/>
      <c r="L431" s="33">
        <f t="shared" si="78"/>
        <v>0</v>
      </c>
      <c r="M431" s="34">
        <f t="shared" si="86"/>
        <v>0</v>
      </c>
      <c r="N431" s="17">
        <f t="shared" si="79"/>
        <v>0</v>
      </c>
      <c r="O431" s="35">
        <f t="shared" si="80"/>
        <v>0</v>
      </c>
      <c r="P431" s="32">
        <f t="shared" si="81"/>
        <v>0</v>
      </c>
      <c r="Q431" s="10"/>
      <c r="R431" s="13"/>
      <c r="S431" s="14"/>
      <c r="T431" s="10"/>
      <c r="U431" s="144" t="str">
        <f t="shared" si="87"/>
        <v/>
      </c>
      <c r="V431" s="15">
        <f t="shared" si="88"/>
        <v>0</v>
      </c>
      <c r="W431" s="16">
        <f t="shared" si="89"/>
        <v>0</v>
      </c>
      <c r="X431" s="16">
        <f t="shared" si="82"/>
        <v>0</v>
      </c>
      <c r="Y431" s="17">
        <f t="shared" si="83"/>
        <v>0</v>
      </c>
      <c r="Z431" s="17">
        <f t="shared" si="84"/>
        <v>1050.4399999999957</v>
      </c>
      <c r="AA431" s="205" t="str">
        <f>IF(COUNTIF(K$6:K431,K431)=1,MAX(AA$6:AA430)+1,"")</f>
        <v/>
      </c>
      <c r="AB431" s="144">
        <f t="shared" si="90"/>
        <v>0</v>
      </c>
      <c r="AC431" s="24"/>
      <c r="AD431" s="24"/>
      <c r="AE431" s="24"/>
      <c r="AF431" s="24"/>
      <c r="AG431" s="24"/>
      <c r="AH431" s="24"/>
      <c r="AI431" s="24"/>
    </row>
    <row r="432" spans="2:35" ht="12.75">
      <c r="B432" s="31">
        <f>IF($B431="№",1,MAX($B$7:$B431)+1)</f>
        <v>426</v>
      </c>
      <c r="C432" s="147">
        <f t="shared" si="85"/>
        <v>0</v>
      </c>
      <c r="D432" s="9"/>
      <c r="E432" s="9"/>
      <c r="F432" s="10"/>
      <c r="G432" s="10"/>
      <c r="H432" s="11"/>
      <c r="I432" s="12"/>
      <c r="J432" s="12"/>
      <c r="K432" s="10"/>
      <c r="L432" s="33">
        <f t="shared" si="78"/>
        <v>0</v>
      </c>
      <c r="M432" s="34">
        <f t="shared" si="86"/>
        <v>0</v>
      </c>
      <c r="N432" s="17">
        <f t="shared" si="79"/>
        <v>0</v>
      </c>
      <c r="O432" s="35">
        <f t="shared" si="80"/>
        <v>0</v>
      </c>
      <c r="P432" s="32">
        <f t="shared" si="81"/>
        <v>0</v>
      </c>
      <c r="Q432" s="10"/>
      <c r="R432" s="13"/>
      <c r="S432" s="14"/>
      <c r="T432" s="10"/>
      <c r="U432" s="144" t="str">
        <f t="shared" si="87"/>
        <v/>
      </c>
      <c r="V432" s="15">
        <f t="shared" si="88"/>
        <v>0</v>
      </c>
      <c r="W432" s="16">
        <f t="shared" si="89"/>
        <v>0</v>
      </c>
      <c r="X432" s="16">
        <f t="shared" si="82"/>
        <v>0</v>
      </c>
      <c r="Y432" s="17">
        <f t="shared" si="83"/>
        <v>0</v>
      </c>
      <c r="Z432" s="17">
        <f t="shared" si="84"/>
        <v>1050.4399999999957</v>
      </c>
      <c r="AA432" s="205" t="str">
        <f>IF(COUNTIF(K$6:K432,K432)=1,MAX(AA$6:AA431)+1,"")</f>
        <v/>
      </c>
      <c r="AB432" s="144">
        <f t="shared" si="90"/>
        <v>0</v>
      </c>
      <c r="AC432" s="24"/>
      <c r="AD432" s="24"/>
      <c r="AE432" s="24"/>
      <c r="AF432" s="24"/>
      <c r="AG432" s="24"/>
      <c r="AH432" s="24"/>
      <c r="AI432" s="24"/>
    </row>
    <row r="433" spans="2:35" ht="12.75">
      <c r="B433" s="31">
        <f>IF($B432="№",1,MAX($B$7:$B432)+1)</f>
        <v>427</v>
      </c>
      <c r="C433" s="147">
        <f t="shared" si="85"/>
        <v>0</v>
      </c>
      <c r="D433" s="9"/>
      <c r="E433" s="9"/>
      <c r="F433" s="10"/>
      <c r="G433" s="10"/>
      <c r="H433" s="11"/>
      <c r="I433" s="12"/>
      <c r="J433" s="12"/>
      <c r="K433" s="10"/>
      <c r="L433" s="33">
        <f t="shared" si="78"/>
        <v>0</v>
      </c>
      <c r="M433" s="34">
        <f t="shared" si="86"/>
        <v>0</v>
      </c>
      <c r="N433" s="17">
        <f t="shared" si="79"/>
        <v>0</v>
      </c>
      <c r="O433" s="35">
        <f t="shared" si="80"/>
        <v>0</v>
      </c>
      <c r="P433" s="32">
        <f t="shared" si="81"/>
        <v>0</v>
      </c>
      <c r="Q433" s="10"/>
      <c r="R433" s="13"/>
      <c r="S433" s="14"/>
      <c r="T433" s="10"/>
      <c r="U433" s="144" t="str">
        <f t="shared" si="87"/>
        <v/>
      </c>
      <c r="V433" s="15">
        <f t="shared" si="88"/>
        <v>0</v>
      </c>
      <c r="W433" s="16">
        <f t="shared" si="89"/>
        <v>0</v>
      </c>
      <c r="X433" s="16">
        <f t="shared" si="82"/>
        <v>0</v>
      </c>
      <c r="Y433" s="17">
        <f t="shared" si="83"/>
        <v>0</v>
      </c>
      <c r="Z433" s="17">
        <f t="shared" si="84"/>
        <v>1050.4399999999957</v>
      </c>
      <c r="AA433" s="205" t="str">
        <f>IF(COUNTIF(K$6:K433,K433)=1,MAX(AA$6:AA432)+1,"")</f>
        <v/>
      </c>
      <c r="AB433" s="144">
        <f t="shared" si="90"/>
        <v>0</v>
      </c>
      <c r="AC433" s="24"/>
      <c r="AD433" s="24"/>
      <c r="AE433" s="24"/>
      <c r="AF433" s="24"/>
      <c r="AG433" s="24"/>
      <c r="AH433" s="24"/>
      <c r="AI433" s="24"/>
    </row>
    <row r="434" spans="2:35" ht="12.75">
      <c r="B434" s="31">
        <f>IF($B433="№",1,MAX($B$7:$B433)+1)</f>
        <v>428</v>
      </c>
      <c r="C434" s="147">
        <f t="shared" si="85"/>
        <v>0</v>
      </c>
      <c r="D434" s="9"/>
      <c r="E434" s="9"/>
      <c r="F434" s="10"/>
      <c r="G434" s="10"/>
      <c r="H434" s="11"/>
      <c r="I434" s="12"/>
      <c r="J434" s="12"/>
      <c r="K434" s="10"/>
      <c r="L434" s="33">
        <f t="shared" si="78"/>
        <v>0</v>
      </c>
      <c r="M434" s="34">
        <f t="shared" si="86"/>
        <v>0</v>
      </c>
      <c r="N434" s="17">
        <f t="shared" si="79"/>
        <v>0</v>
      </c>
      <c r="O434" s="35">
        <f t="shared" si="80"/>
        <v>0</v>
      </c>
      <c r="P434" s="32">
        <f t="shared" si="81"/>
        <v>0</v>
      </c>
      <c r="Q434" s="10"/>
      <c r="R434" s="13"/>
      <c r="S434" s="14"/>
      <c r="T434" s="10"/>
      <c r="U434" s="144" t="str">
        <f t="shared" si="87"/>
        <v/>
      </c>
      <c r="V434" s="15">
        <f t="shared" si="88"/>
        <v>0</v>
      </c>
      <c r="W434" s="16">
        <f t="shared" si="89"/>
        <v>0</v>
      </c>
      <c r="X434" s="16">
        <f t="shared" si="82"/>
        <v>0</v>
      </c>
      <c r="Y434" s="17">
        <f t="shared" si="83"/>
        <v>0</v>
      </c>
      <c r="Z434" s="17">
        <f t="shared" si="84"/>
        <v>1050.4399999999957</v>
      </c>
      <c r="AA434" s="205" t="str">
        <f>IF(COUNTIF(K$6:K434,K434)=1,MAX(AA$6:AA433)+1,"")</f>
        <v/>
      </c>
      <c r="AB434" s="144">
        <f t="shared" si="90"/>
        <v>0</v>
      </c>
      <c r="AC434" s="24"/>
      <c r="AD434" s="24"/>
      <c r="AE434" s="24"/>
      <c r="AF434" s="24"/>
      <c r="AG434" s="24"/>
      <c r="AH434" s="24"/>
      <c r="AI434" s="24"/>
    </row>
    <row r="435" spans="2:35" ht="12.75">
      <c r="B435" s="31">
        <f>IF($B434="№",1,MAX($B$7:$B434)+1)</f>
        <v>429</v>
      </c>
      <c r="C435" s="147">
        <f t="shared" si="85"/>
        <v>0</v>
      </c>
      <c r="D435" s="9"/>
      <c r="E435" s="9"/>
      <c r="F435" s="10"/>
      <c r="G435" s="10"/>
      <c r="H435" s="11"/>
      <c r="I435" s="12"/>
      <c r="J435" s="12"/>
      <c r="K435" s="10"/>
      <c r="L435" s="33">
        <f t="shared" si="78"/>
        <v>0</v>
      </c>
      <c r="M435" s="34">
        <f t="shared" si="86"/>
        <v>0</v>
      </c>
      <c r="N435" s="17">
        <f t="shared" si="79"/>
        <v>0</v>
      </c>
      <c r="O435" s="35">
        <f t="shared" si="80"/>
        <v>0</v>
      </c>
      <c r="P435" s="32">
        <f t="shared" si="81"/>
        <v>0</v>
      </c>
      <c r="Q435" s="10"/>
      <c r="R435" s="13"/>
      <c r="S435" s="14"/>
      <c r="T435" s="10"/>
      <c r="U435" s="144" t="str">
        <f t="shared" si="87"/>
        <v/>
      </c>
      <c r="V435" s="15">
        <f t="shared" si="88"/>
        <v>0</v>
      </c>
      <c r="W435" s="16">
        <f t="shared" si="89"/>
        <v>0</v>
      </c>
      <c r="X435" s="16">
        <f t="shared" si="82"/>
        <v>0</v>
      </c>
      <c r="Y435" s="17">
        <f t="shared" si="83"/>
        <v>0</v>
      </c>
      <c r="Z435" s="17">
        <f t="shared" si="84"/>
        <v>1050.4399999999957</v>
      </c>
      <c r="AA435" s="205" t="str">
        <f>IF(COUNTIF(K$6:K435,K435)=1,MAX(AA$6:AA434)+1,"")</f>
        <v/>
      </c>
      <c r="AB435" s="144">
        <f t="shared" si="90"/>
        <v>0</v>
      </c>
      <c r="AC435" s="24"/>
      <c r="AD435" s="24"/>
      <c r="AE435" s="24"/>
      <c r="AF435" s="24"/>
      <c r="AG435" s="24"/>
      <c r="AH435" s="24"/>
      <c r="AI435" s="24"/>
    </row>
    <row r="436" spans="2:35" ht="12.75">
      <c r="B436" s="31">
        <f>IF($B435="№",1,MAX($B$7:$B435)+1)</f>
        <v>430</v>
      </c>
      <c r="C436" s="147">
        <f t="shared" si="85"/>
        <v>0</v>
      </c>
      <c r="D436" s="9"/>
      <c r="E436" s="9"/>
      <c r="F436" s="10"/>
      <c r="G436" s="10"/>
      <c r="H436" s="11"/>
      <c r="I436" s="12"/>
      <c r="J436" s="12"/>
      <c r="K436" s="10"/>
      <c r="L436" s="33">
        <f t="shared" si="78"/>
        <v>0</v>
      </c>
      <c r="M436" s="34">
        <f t="shared" si="86"/>
        <v>0</v>
      </c>
      <c r="N436" s="17">
        <f t="shared" si="79"/>
        <v>0</v>
      </c>
      <c r="O436" s="35">
        <f t="shared" si="80"/>
        <v>0</v>
      </c>
      <c r="P436" s="32">
        <f t="shared" si="81"/>
        <v>0</v>
      </c>
      <c r="Q436" s="10"/>
      <c r="R436" s="13"/>
      <c r="S436" s="14"/>
      <c r="T436" s="10"/>
      <c r="U436" s="144" t="str">
        <f t="shared" si="87"/>
        <v/>
      </c>
      <c r="V436" s="15">
        <f t="shared" si="88"/>
        <v>0</v>
      </c>
      <c r="W436" s="16">
        <f t="shared" si="89"/>
        <v>0</v>
      </c>
      <c r="X436" s="16">
        <f t="shared" si="82"/>
        <v>0</v>
      </c>
      <c r="Y436" s="17">
        <f t="shared" si="83"/>
        <v>0</v>
      </c>
      <c r="Z436" s="17">
        <f t="shared" si="84"/>
        <v>1050.4399999999957</v>
      </c>
      <c r="AA436" s="205" t="str">
        <f>IF(COUNTIF(K$6:K436,K436)=1,MAX(AA$6:AA435)+1,"")</f>
        <v/>
      </c>
      <c r="AB436" s="144">
        <f t="shared" si="90"/>
        <v>0</v>
      </c>
      <c r="AC436" s="24"/>
      <c r="AD436" s="24"/>
      <c r="AE436" s="24"/>
      <c r="AF436" s="24"/>
      <c r="AG436" s="24"/>
      <c r="AH436" s="24"/>
      <c r="AI436" s="24"/>
    </row>
    <row r="437" spans="2:35" ht="12.75">
      <c r="B437" s="31">
        <f>IF($B436="№",1,MAX($B$7:$B436)+1)</f>
        <v>431</v>
      </c>
      <c r="C437" s="147">
        <f t="shared" si="85"/>
        <v>0</v>
      </c>
      <c r="D437" s="9"/>
      <c r="E437" s="9"/>
      <c r="F437" s="10"/>
      <c r="G437" s="10"/>
      <c r="H437" s="11"/>
      <c r="I437" s="12"/>
      <c r="J437" s="12"/>
      <c r="K437" s="10"/>
      <c r="L437" s="33">
        <f t="shared" si="78"/>
        <v>0</v>
      </c>
      <c r="M437" s="34">
        <f t="shared" si="86"/>
        <v>0</v>
      </c>
      <c r="N437" s="17">
        <f t="shared" si="79"/>
        <v>0</v>
      </c>
      <c r="O437" s="35">
        <f t="shared" si="80"/>
        <v>0</v>
      </c>
      <c r="P437" s="32">
        <f t="shared" si="81"/>
        <v>0</v>
      </c>
      <c r="Q437" s="10"/>
      <c r="R437" s="13"/>
      <c r="S437" s="14"/>
      <c r="T437" s="10"/>
      <c r="U437" s="144" t="str">
        <f t="shared" si="87"/>
        <v/>
      </c>
      <c r="V437" s="15">
        <f t="shared" si="88"/>
        <v>0</v>
      </c>
      <c r="W437" s="16">
        <f t="shared" si="89"/>
        <v>0</v>
      </c>
      <c r="X437" s="16">
        <f t="shared" si="82"/>
        <v>0</v>
      </c>
      <c r="Y437" s="17">
        <f t="shared" si="83"/>
        <v>0</v>
      </c>
      <c r="Z437" s="17">
        <f t="shared" si="84"/>
        <v>1050.4399999999957</v>
      </c>
      <c r="AA437" s="205" t="str">
        <f>IF(COUNTIF(K$6:K437,K437)=1,MAX(AA$6:AA436)+1,"")</f>
        <v/>
      </c>
      <c r="AB437" s="144">
        <f t="shared" si="90"/>
        <v>0</v>
      </c>
      <c r="AC437" s="24"/>
      <c r="AD437" s="24"/>
      <c r="AE437" s="24"/>
      <c r="AF437" s="24"/>
      <c r="AG437" s="24"/>
      <c r="AH437" s="24"/>
      <c r="AI437" s="24"/>
    </row>
    <row r="438" spans="2:35" ht="12.75">
      <c r="B438" s="31">
        <f>IF($B437="№",1,MAX($B$7:$B437)+1)</f>
        <v>432</v>
      </c>
      <c r="C438" s="147">
        <f t="shared" si="85"/>
        <v>0</v>
      </c>
      <c r="D438" s="9"/>
      <c r="E438" s="9"/>
      <c r="F438" s="10"/>
      <c r="G438" s="10"/>
      <c r="H438" s="11"/>
      <c r="I438" s="12"/>
      <c r="J438" s="12"/>
      <c r="K438" s="10"/>
      <c r="L438" s="33">
        <f t="shared" si="78"/>
        <v>0</v>
      </c>
      <c r="M438" s="34">
        <f t="shared" si="86"/>
        <v>0</v>
      </c>
      <c r="N438" s="17">
        <f t="shared" si="79"/>
        <v>0</v>
      </c>
      <c r="O438" s="35">
        <f t="shared" si="80"/>
        <v>0</v>
      </c>
      <c r="P438" s="32">
        <f t="shared" si="81"/>
        <v>0</v>
      </c>
      <c r="Q438" s="10"/>
      <c r="R438" s="13"/>
      <c r="S438" s="14"/>
      <c r="T438" s="10"/>
      <c r="U438" s="144" t="str">
        <f t="shared" si="87"/>
        <v/>
      </c>
      <c r="V438" s="15">
        <f t="shared" si="88"/>
        <v>0</v>
      </c>
      <c r="W438" s="16">
        <f t="shared" si="89"/>
        <v>0</v>
      </c>
      <c r="X438" s="16">
        <f t="shared" si="82"/>
        <v>0</v>
      </c>
      <c r="Y438" s="17">
        <f t="shared" si="83"/>
        <v>0</v>
      </c>
      <c r="Z438" s="17">
        <f t="shared" si="84"/>
        <v>1050.4399999999957</v>
      </c>
      <c r="AA438" s="205" t="str">
        <f>IF(COUNTIF(K$6:K438,K438)=1,MAX(AA$6:AA437)+1,"")</f>
        <v/>
      </c>
      <c r="AB438" s="144">
        <f t="shared" si="90"/>
        <v>0</v>
      </c>
      <c r="AC438" s="24"/>
      <c r="AD438" s="24"/>
      <c r="AE438" s="24"/>
      <c r="AF438" s="24"/>
      <c r="AG438" s="24"/>
      <c r="AH438" s="24"/>
      <c r="AI438" s="24"/>
    </row>
    <row r="439" spans="2:35" ht="12.75">
      <c r="B439" s="31">
        <f>IF($B438="№",1,MAX($B$7:$B438)+1)</f>
        <v>433</v>
      </c>
      <c r="C439" s="147">
        <f t="shared" si="85"/>
        <v>0</v>
      </c>
      <c r="D439" s="9"/>
      <c r="E439" s="9"/>
      <c r="F439" s="10"/>
      <c r="G439" s="10"/>
      <c r="H439" s="11"/>
      <c r="I439" s="12"/>
      <c r="J439" s="12"/>
      <c r="K439" s="10"/>
      <c r="L439" s="33">
        <f t="shared" si="78"/>
        <v>0</v>
      </c>
      <c r="M439" s="34">
        <f t="shared" si="86"/>
        <v>0</v>
      </c>
      <c r="N439" s="17">
        <f t="shared" si="79"/>
        <v>0</v>
      </c>
      <c r="O439" s="35">
        <f t="shared" si="80"/>
        <v>0</v>
      </c>
      <c r="P439" s="32">
        <f t="shared" si="81"/>
        <v>0</v>
      </c>
      <c r="Q439" s="10"/>
      <c r="R439" s="13"/>
      <c r="S439" s="14"/>
      <c r="T439" s="10"/>
      <c r="U439" s="144" t="str">
        <f t="shared" si="87"/>
        <v/>
      </c>
      <c r="V439" s="15">
        <f t="shared" si="88"/>
        <v>0</v>
      </c>
      <c r="W439" s="16">
        <f t="shared" si="89"/>
        <v>0</v>
      </c>
      <c r="X439" s="16">
        <f t="shared" si="82"/>
        <v>0</v>
      </c>
      <c r="Y439" s="17">
        <f t="shared" si="83"/>
        <v>0</v>
      </c>
      <c r="Z439" s="17">
        <f t="shared" si="84"/>
        <v>1050.4399999999957</v>
      </c>
      <c r="AA439" s="205" t="str">
        <f>IF(COUNTIF(K$6:K439,K439)=1,MAX(AA$6:AA438)+1,"")</f>
        <v/>
      </c>
      <c r="AB439" s="144">
        <f t="shared" si="90"/>
        <v>0</v>
      </c>
      <c r="AC439" s="24"/>
      <c r="AD439" s="24"/>
      <c r="AE439" s="24"/>
      <c r="AF439" s="24"/>
      <c r="AG439" s="24"/>
      <c r="AH439" s="24"/>
      <c r="AI439" s="24"/>
    </row>
    <row r="440" spans="2:35" ht="12.75">
      <c r="B440" s="31">
        <f>IF($B439="№",1,MAX($B$7:$B439)+1)</f>
        <v>434</v>
      </c>
      <c r="C440" s="147">
        <f t="shared" si="85"/>
        <v>0</v>
      </c>
      <c r="D440" s="9"/>
      <c r="E440" s="9"/>
      <c r="F440" s="10"/>
      <c r="G440" s="10"/>
      <c r="H440" s="11"/>
      <c r="I440" s="12"/>
      <c r="J440" s="12"/>
      <c r="K440" s="10"/>
      <c r="L440" s="33">
        <f t="shared" si="78"/>
        <v>0</v>
      </c>
      <c r="M440" s="34">
        <f t="shared" si="86"/>
        <v>0</v>
      </c>
      <c r="N440" s="17">
        <f t="shared" si="79"/>
        <v>0</v>
      </c>
      <c r="O440" s="35">
        <f t="shared" si="80"/>
        <v>0</v>
      </c>
      <c r="P440" s="32">
        <f t="shared" si="81"/>
        <v>0</v>
      </c>
      <c r="Q440" s="10"/>
      <c r="R440" s="13"/>
      <c r="S440" s="14"/>
      <c r="T440" s="10"/>
      <c r="U440" s="144" t="str">
        <f t="shared" si="87"/>
        <v/>
      </c>
      <c r="V440" s="15">
        <f t="shared" si="88"/>
        <v>0</v>
      </c>
      <c r="W440" s="16">
        <f t="shared" si="89"/>
        <v>0</v>
      </c>
      <c r="X440" s="16">
        <f t="shared" si="82"/>
        <v>0</v>
      </c>
      <c r="Y440" s="17">
        <f t="shared" si="83"/>
        <v>0</v>
      </c>
      <c r="Z440" s="17">
        <f t="shared" si="84"/>
        <v>1050.4399999999957</v>
      </c>
      <c r="AA440" s="205" t="str">
        <f>IF(COUNTIF(K$6:K440,K440)=1,MAX(AA$6:AA439)+1,"")</f>
        <v/>
      </c>
      <c r="AB440" s="144">
        <f t="shared" si="90"/>
        <v>0</v>
      </c>
      <c r="AC440" s="24"/>
      <c r="AD440" s="24"/>
      <c r="AE440" s="24"/>
      <c r="AF440" s="24"/>
      <c r="AG440" s="24"/>
      <c r="AH440" s="24"/>
      <c r="AI440" s="24"/>
    </row>
    <row r="441" spans="2:35" ht="12.75">
      <c r="B441" s="31">
        <f>IF($B440="№",1,MAX($B$7:$B440)+1)</f>
        <v>435</v>
      </c>
      <c r="C441" s="147">
        <f t="shared" si="85"/>
        <v>0</v>
      </c>
      <c r="D441" s="9"/>
      <c r="E441" s="9"/>
      <c r="F441" s="10"/>
      <c r="G441" s="10"/>
      <c r="H441" s="11"/>
      <c r="I441" s="12"/>
      <c r="J441" s="12"/>
      <c r="K441" s="10"/>
      <c r="L441" s="33">
        <f t="shared" si="78"/>
        <v>0</v>
      </c>
      <c r="M441" s="34">
        <f t="shared" si="86"/>
        <v>0</v>
      </c>
      <c r="N441" s="17">
        <f t="shared" si="79"/>
        <v>0</v>
      </c>
      <c r="O441" s="35">
        <f t="shared" si="80"/>
        <v>0</v>
      </c>
      <c r="P441" s="32">
        <f t="shared" si="81"/>
        <v>0</v>
      </c>
      <c r="Q441" s="10"/>
      <c r="R441" s="13"/>
      <c r="S441" s="14"/>
      <c r="T441" s="10"/>
      <c r="U441" s="144" t="str">
        <f t="shared" si="87"/>
        <v/>
      </c>
      <c r="V441" s="15">
        <f t="shared" si="88"/>
        <v>0</v>
      </c>
      <c r="W441" s="16">
        <f t="shared" si="89"/>
        <v>0</v>
      </c>
      <c r="X441" s="16">
        <f t="shared" si="82"/>
        <v>0</v>
      </c>
      <c r="Y441" s="17">
        <f t="shared" si="83"/>
        <v>0</v>
      </c>
      <c r="Z441" s="17">
        <f t="shared" si="84"/>
        <v>1050.4399999999957</v>
      </c>
      <c r="AA441" s="205" t="str">
        <f>IF(COUNTIF(K$6:K441,K441)=1,MAX(AA$6:AA440)+1,"")</f>
        <v/>
      </c>
      <c r="AB441" s="144">
        <f t="shared" si="90"/>
        <v>0</v>
      </c>
      <c r="AC441" s="24"/>
      <c r="AD441" s="24"/>
      <c r="AE441" s="24"/>
      <c r="AF441" s="24"/>
      <c r="AG441" s="24"/>
      <c r="AH441" s="24"/>
      <c r="AI441" s="24"/>
    </row>
    <row r="442" spans="2:35" ht="12.75">
      <c r="B442" s="31">
        <f>IF($B441="№",1,MAX($B$7:$B441)+1)</f>
        <v>436</v>
      </c>
      <c r="C442" s="147">
        <f t="shared" si="85"/>
        <v>0</v>
      </c>
      <c r="D442" s="9"/>
      <c r="E442" s="9"/>
      <c r="F442" s="10"/>
      <c r="G442" s="10"/>
      <c r="H442" s="11"/>
      <c r="I442" s="12"/>
      <c r="J442" s="12"/>
      <c r="K442" s="10"/>
      <c r="L442" s="33">
        <f t="shared" si="78"/>
        <v>0</v>
      </c>
      <c r="M442" s="34">
        <f t="shared" si="86"/>
        <v>0</v>
      </c>
      <c r="N442" s="17">
        <f t="shared" si="79"/>
        <v>0</v>
      </c>
      <c r="O442" s="35">
        <f t="shared" si="80"/>
        <v>0</v>
      </c>
      <c r="P442" s="32">
        <f t="shared" si="81"/>
        <v>0</v>
      </c>
      <c r="Q442" s="10"/>
      <c r="R442" s="13"/>
      <c r="S442" s="14"/>
      <c r="T442" s="10"/>
      <c r="U442" s="144" t="str">
        <f t="shared" si="87"/>
        <v/>
      </c>
      <c r="V442" s="15">
        <f t="shared" si="88"/>
        <v>0</v>
      </c>
      <c r="W442" s="16">
        <f t="shared" si="89"/>
        <v>0</v>
      </c>
      <c r="X442" s="16">
        <f t="shared" si="82"/>
        <v>0</v>
      </c>
      <c r="Y442" s="17">
        <f t="shared" si="83"/>
        <v>0</v>
      </c>
      <c r="Z442" s="17">
        <f t="shared" si="84"/>
        <v>1050.4399999999957</v>
      </c>
      <c r="AA442" s="205" t="str">
        <f>IF(COUNTIF(K$6:K442,K442)=1,MAX(AA$6:AA441)+1,"")</f>
        <v/>
      </c>
      <c r="AB442" s="144">
        <f t="shared" si="90"/>
        <v>0</v>
      </c>
      <c r="AC442" s="24"/>
      <c r="AD442" s="24"/>
      <c r="AE442" s="24"/>
      <c r="AF442" s="24"/>
      <c r="AG442" s="24"/>
      <c r="AH442" s="24"/>
      <c r="AI442" s="24"/>
    </row>
    <row r="443" spans="2:35" ht="12.75">
      <c r="B443" s="31">
        <f>IF($B442="№",1,MAX($B$7:$B442)+1)</f>
        <v>437</v>
      </c>
      <c r="C443" s="147">
        <f t="shared" si="85"/>
        <v>0</v>
      </c>
      <c r="D443" s="9"/>
      <c r="E443" s="9"/>
      <c r="F443" s="10"/>
      <c r="G443" s="10"/>
      <c r="H443" s="11"/>
      <c r="I443" s="12"/>
      <c r="J443" s="12"/>
      <c r="K443" s="10"/>
      <c r="L443" s="33">
        <f t="shared" si="78"/>
        <v>0</v>
      </c>
      <c r="M443" s="34">
        <f t="shared" si="86"/>
        <v>0</v>
      </c>
      <c r="N443" s="17">
        <f t="shared" si="79"/>
        <v>0</v>
      </c>
      <c r="O443" s="35">
        <f t="shared" si="80"/>
        <v>0</v>
      </c>
      <c r="P443" s="32">
        <f t="shared" si="81"/>
        <v>0</v>
      </c>
      <c r="Q443" s="10"/>
      <c r="R443" s="13"/>
      <c r="S443" s="14"/>
      <c r="T443" s="10"/>
      <c r="U443" s="144" t="str">
        <f t="shared" si="87"/>
        <v/>
      </c>
      <c r="V443" s="15">
        <f t="shared" si="88"/>
        <v>0</v>
      </c>
      <c r="W443" s="16">
        <f t="shared" si="89"/>
        <v>0</v>
      </c>
      <c r="X443" s="16">
        <f t="shared" si="82"/>
        <v>0</v>
      </c>
      <c r="Y443" s="17">
        <f t="shared" si="83"/>
        <v>0</v>
      </c>
      <c r="Z443" s="17">
        <f t="shared" si="84"/>
        <v>1050.4399999999957</v>
      </c>
      <c r="AA443" s="205" t="str">
        <f>IF(COUNTIF(K$6:K443,K443)=1,MAX(AA$6:AA442)+1,"")</f>
        <v/>
      </c>
      <c r="AB443" s="144">
        <f t="shared" si="90"/>
        <v>0</v>
      </c>
      <c r="AC443" s="24"/>
      <c r="AD443" s="24"/>
      <c r="AE443" s="24"/>
      <c r="AF443" s="24"/>
      <c r="AG443" s="24"/>
      <c r="AH443" s="24"/>
      <c r="AI443" s="24"/>
    </row>
    <row r="444" spans="2:35" ht="12.75">
      <c r="B444" s="31">
        <f>IF($B443="№",1,MAX($B$7:$B443)+1)</f>
        <v>438</v>
      </c>
      <c r="C444" s="147">
        <f t="shared" si="85"/>
        <v>0</v>
      </c>
      <c r="D444" s="9"/>
      <c r="E444" s="9"/>
      <c r="F444" s="10"/>
      <c r="G444" s="10"/>
      <c r="H444" s="11"/>
      <c r="I444" s="12"/>
      <c r="J444" s="12"/>
      <c r="K444" s="10"/>
      <c r="L444" s="33">
        <f t="shared" si="78"/>
        <v>0</v>
      </c>
      <c r="M444" s="34">
        <f t="shared" si="86"/>
        <v>0</v>
      </c>
      <c r="N444" s="17">
        <f t="shared" si="79"/>
        <v>0</v>
      </c>
      <c r="O444" s="35">
        <f t="shared" si="80"/>
        <v>0</v>
      </c>
      <c r="P444" s="32">
        <f t="shared" si="81"/>
        <v>0</v>
      </c>
      <c r="Q444" s="10"/>
      <c r="R444" s="13"/>
      <c r="S444" s="14"/>
      <c r="T444" s="10"/>
      <c r="U444" s="144" t="str">
        <f t="shared" si="87"/>
        <v/>
      </c>
      <c r="V444" s="15">
        <f t="shared" si="88"/>
        <v>0</v>
      </c>
      <c r="W444" s="16">
        <f t="shared" si="89"/>
        <v>0</v>
      </c>
      <c r="X444" s="16">
        <f t="shared" si="82"/>
        <v>0</v>
      </c>
      <c r="Y444" s="17">
        <f t="shared" si="83"/>
        <v>0</v>
      </c>
      <c r="Z444" s="17">
        <f t="shared" si="84"/>
        <v>1050.4399999999957</v>
      </c>
      <c r="AA444" s="205" t="str">
        <f>IF(COUNTIF(K$6:K444,K444)=1,MAX(AA$6:AA443)+1,"")</f>
        <v/>
      </c>
      <c r="AB444" s="144">
        <f t="shared" si="90"/>
        <v>0</v>
      </c>
      <c r="AC444" s="24"/>
      <c r="AD444" s="24"/>
      <c r="AE444" s="24"/>
      <c r="AF444" s="24"/>
      <c r="AG444" s="24"/>
      <c r="AH444" s="24"/>
      <c r="AI444" s="24"/>
    </row>
    <row r="445" spans="2:35" ht="12.75">
      <c r="B445" s="31">
        <f>IF($B444="№",1,MAX($B$7:$B444)+1)</f>
        <v>439</v>
      </c>
      <c r="C445" s="147">
        <f t="shared" si="85"/>
        <v>0</v>
      </c>
      <c r="D445" s="9"/>
      <c r="E445" s="9"/>
      <c r="F445" s="10"/>
      <c r="G445" s="10"/>
      <c r="H445" s="11"/>
      <c r="I445" s="12"/>
      <c r="J445" s="12"/>
      <c r="K445" s="10"/>
      <c r="L445" s="33">
        <f t="shared" si="78"/>
        <v>0</v>
      </c>
      <c r="M445" s="34">
        <f t="shared" si="86"/>
        <v>0</v>
      </c>
      <c r="N445" s="17">
        <f t="shared" si="79"/>
        <v>0</v>
      </c>
      <c r="O445" s="35">
        <f t="shared" si="80"/>
        <v>0</v>
      </c>
      <c r="P445" s="32">
        <f t="shared" si="81"/>
        <v>0</v>
      </c>
      <c r="Q445" s="10"/>
      <c r="R445" s="13"/>
      <c r="S445" s="14"/>
      <c r="T445" s="10"/>
      <c r="U445" s="144" t="str">
        <f t="shared" si="87"/>
        <v/>
      </c>
      <c r="V445" s="15">
        <f t="shared" si="88"/>
        <v>0</v>
      </c>
      <c r="W445" s="16">
        <f t="shared" si="89"/>
        <v>0</v>
      </c>
      <c r="X445" s="16">
        <f t="shared" si="82"/>
        <v>0</v>
      </c>
      <c r="Y445" s="17">
        <f t="shared" si="83"/>
        <v>0</v>
      </c>
      <c r="Z445" s="17">
        <f t="shared" si="84"/>
        <v>1050.4399999999957</v>
      </c>
      <c r="AA445" s="205" t="str">
        <f>IF(COUNTIF(K$6:K445,K445)=1,MAX(AA$6:AA444)+1,"")</f>
        <v/>
      </c>
      <c r="AB445" s="144">
        <f t="shared" si="90"/>
        <v>0</v>
      </c>
      <c r="AC445" s="24"/>
      <c r="AD445" s="24"/>
      <c r="AE445" s="24"/>
      <c r="AF445" s="24"/>
      <c r="AG445" s="24"/>
      <c r="AH445" s="24"/>
      <c r="AI445" s="24"/>
    </row>
    <row r="446" spans="2:35" ht="12.75">
      <c r="B446" s="31">
        <f>IF($B445="№",1,MAX($B$7:$B445)+1)</f>
        <v>440</v>
      </c>
      <c r="C446" s="147">
        <f t="shared" si="85"/>
        <v>0</v>
      </c>
      <c r="D446" s="9"/>
      <c r="E446" s="9"/>
      <c r="F446" s="10"/>
      <c r="G446" s="10"/>
      <c r="H446" s="11"/>
      <c r="I446" s="12"/>
      <c r="J446" s="12"/>
      <c r="K446" s="10"/>
      <c r="L446" s="33">
        <f t="shared" si="78"/>
        <v>0</v>
      </c>
      <c r="M446" s="34">
        <f t="shared" si="86"/>
        <v>0</v>
      </c>
      <c r="N446" s="17">
        <f t="shared" si="79"/>
        <v>0</v>
      </c>
      <c r="O446" s="35">
        <f t="shared" si="80"/>
        <v>0</v>
      </c>
      <c r="P446" s="32">
        <f t="shared" si="81"/>
        <v>0</v>
      </c>
      <c r="Q446" s="10"/>
      <c r="R446" s="13"/>
      <c r="S446" s="14"/>
      <c r="T446" s="10"/>
      <c r="U446" s="144" t="str">
        <f t="shared" si="87"/>
        <v/>
      </c>
      <c r="V446" s="15">
        <f t="shared" si="88"/>
        <v>0</v>
      </c>
      <c r="W446" s="16">
        <f t="shared" si="89"/>
        <v>0</v>
      </c>
      <c r="X446" s="16">
        <f t="shared" si="82"/>
        <v>0</v>
      </c>
      <c r="Y446" s="17">
        <f t="shared" si="83"/>
        <v>0</v>
      </c>
      <c r="Z446" s="17">
        <f t="shared" si="84"/>
        <v>1050.4399999999957</v>
      </c>
      <c r="AA446" s="205" t="str">
        <f>IF(COUNTIF(K$6:K446,K446)=1,MAX(AA$6:AA445)+1,"")</f>
        <v/>
      </c>
      <c r="AB446" s="144">
        <f t="shared" si="90"/>
        <v>0</v>
      </c>
      <c r="AC446" s="24"/>
      <c r="AD446" s="24"/>
      <c r="AE446" s="24"/>
      <c r="AF446" s="24"/>
      <c r="AG446" s="24"/>
      <c r="AH446" s="24"/>
      <c r="AI446" s="24"/>
    </row>
    <row r="447" spans="2:35" ht="12.75">
      <c r="B447" s="31">
        <f>IF($B446="№",1,MAX($B$7:$B446)+1)</f>
        <v>441</v>
      </c>
      <c r="C447" s="147">
        <f t="shared" si="85"/>
        <v>0</v>
      </c>
      <c r="D447" s="9"/>
      <c r="E447" s="9"/>
      <c r="F447" s="10"/>
      <c r="G447" s="10"/>
      <c r="H447" s="11"/>
      <c r="I447" s="12"/>
      <c r="J447" s="12"/>
      <c r="K447" s="10"/>
      <c r="L447" s="33">
        <f t="shared" si="78"/>
        <v>0</v>
      </c>
      <c r="M447" s="34">
        <f t="shared" si="86"/>
        <v>0</v>
      </c>
      <c r="N447" s="17">
        <f t="shared" si="79"/>
        <v>0</v>
      </c>
      <c r="O447" s="35">
        <f t="shared" si="80"/>
        <v>0</v>
      </c>
      <c r="P447" s="32">
        <f t="shared" si="81"/>
        <v>0</v>
      </c>
      <c r="Q447" s="10"/>
      <c r="R447" s="13"/>
      <c r="S447" s="14"/>
      <c r="T447" s="10"/>
      <c r="U447" s="144" t="str">
        <f t="shared" si="87"/>
        <v/>
      </c>
      <c r="V447" s="15">
        <f t="shared" si="88"/>
        <v>0</v>
      </c>
      <c r="W447" s="16">
        <f t="shared" si="89"/>
        <v>0</v>
      </c>
      <c r="X447" s="16">
        <f t="shared" si="82"/>
        <v>0</v>
      </c>
      <c r="Y447" s="17">
        <f t="shared" si="83"/>
        <v>0</v>
      </c>
      <c r="Z447" s="17">
        <f t="shared" si="84"/>
        <v>1050.4399999999957</v>
      </c>
      <c r="AA447" s="205" t="str">
        <f>IF(COUNTIF(K$6:K447,K447)=1,MAX(AA$6:AA446)+1,"")</f>
        <v/>
      </c>
      <c r="AB447" s="144">
        <f t="shared" si="90"/>
        <v>0</v>
      </c>
      <c r="AC447" s="24"/>
      <c r="AD447" s="24"/>
      <c r="AE447" s="24"/>
      <c r="AF447" s="24"/>
      <c r="AG447" s="24"/>
      <c r="AH447" s="24"/>
      <c r="AI447" s="24"/>
    </row>
    <row r="448" spans="2:35" ht="12.75">
      <c r="B448" s="31">
        <f>IF($B447="№",1,MAX($B$7:$B447)+1)</f>
        <v>442</v>
      </c>
      <c r="C448" s="147">
        <f t="shared" si="85"/>
        <v>0</v>
      </c>
      <c r="D448" s="9"/>
      <c r="E448" s="9"/>
      <c r="F448" s="10"/>
      <c r="G448" s="10"/>
      <c r="H448" s="11"/>
      <c r="I448" s="12"/>
      <c r="J448" s="12"/>
      <c r="K448" s="10"/>
      <c r="L448" s="33">
        <f t="shared" si="78"/>
        <v>0</v>
      </c>
      <c r="M448" s="34">
        <f t="shared" si="86"/>
        <v>0</v>
      </c>
      <c r="N448" s="17">
        <f t="shared" si="79"/>
        <v>0</v>
      </c>
      <c r="O448" s="35">
        <f t="shared" si="80"/>
        <v>0</v>
      </c>
      <c r="P448" s="32">
        <f t="shared" si="81"/>
        <v>0</v>
      </c>
      <c r="Q448" s="10"/>
      <c r="R448" s="13"/>
      <c r="S448" s="14"/>
      <c r="T448" s="10"/>
      <c r="U448" s="144" t="str">
        <f t="shared" si="87"/>
        <v/>
      </c>
      <c r="V448" s="15">
        <f t="shared" si="88"/>
        <v>0</v>
      </c>
      <c r="W448" s="16">
        <f t="shared" si="89"/>
        <v>0</v>
      </c>
      <c r="X448" s="16">
        <f t="shared" si="82"/>
        <v>0</v>
      </c>
      <c r="Y448" s="17">
        <f t="shared" si="83"/>
        <v>0</v>
      </c>
      <c r="Z448" s="17">
        <f t="shared" si="84"/>
        <v>1050.4399999999957</v>
      </c>
      <c r="AA448" s="205" t="str">
        <f>IF(COUNTIF(K$6:K448,K448)=1,MAX(AA$6:AA447)+1,"")</f>
        <v/>
      </c>
      <c r="AB448" s="144">
        <f t="shared" si="90"/>
        <v>0</v>
      </c>
      <c r="AC448" s="24"/>
      <c r="AD448" s="24"/>
      <c r="AE448" s="24"/>
      <c r="AF448" s="24"/>
      <c r="AG448" s="24"/>
      <c r="AH448" s="24"/>
      <c r="AI448" s="24"/>
    </row>
    <row r="449" spans="2:35" ht="12.75">
      <c r="B449" s="31">
        <f>IF($B448="№",1,MAX($B$7:$B448)+1)</f>
        <v>443</v>
      </c>
      <c r="C449" s="147">
        <f t="shared" si="85"/>
        <v>0</v>
      </c>
      <c r="D449" s="9"/>
      <c r="E449" s="9"/>
      <c r="F449" s="10"/>
      <c r="G449" s="10"/>
      <c r="H449" s="11"/>
      <c r="I449" s="12"/>
      <c r="J449" s="12"/>
      <c r="K449" s="10"/>
      <c r="L449" s="33">
        <f t="shared" si="78"/>
        <v>0</v>
      </c>
      <c r="M449" s="34">
        <f t="shared" si="86"/>
        <v>0</v>
      </c>
      <c r="N449" s="17">
        <f t="shared" si="79"/>
        <v>0</v>
      </c>
      <c r="O449" s="35">
        <f t="shared" si="80"/>
        <v>0</v>
      </c>
      <c r="P449" s="32">
        <f t="shared" si="81"/>
        <v>0</v>
      </c>
      <c r="Q449" s="10"/>
      <c r="R449" s="13"/>
      <c r="S449" s="14"/>
      <c r="T449" s="10"/>
      <c r="U449" s="144" t="str">
        <f t="shared" si="87"/>
        <v/>
      </c>
      <c r="V449" s="15">
        <f t="shared" si="88"/>
        <v>0</v>
      </c>
      <c r="W449" s="16">
        <f t="shared" si="89"/>
        <v>0</v>
      </c>
      <c r="X449" s="16">
        <f t="shared" si="82"/>
        <v>0</v>
      </c>
      <c r="Y449" s="17">
        <f t="shared" si="83"/>
        <v>0</v>
      </c>
      <c r="Z449" s="17">
        <f t="shared" si="84"/>
        <v>1050.4399999999957</v>
      </c>
      <c r="AA449" s="205" t="str">
        <f>IF(COUNTIF(K$6:K449,K449)=1,MAX(AA$6:AA448)+1,"")</f>
        <v/>
      </c>
      <c r="AB449" s="144">
        <f t="shared" si="90"/>
        <v>0</v>
      </c>
      <c r="AC449" s="24"/>
      <c r="AD449" s="24"/>
      <c r="AE449" s="24"/>
      <c r="AF449" s="24"/>
      <c r="AG449" s="24"/>
      <c r="AH449" s="24"/>
      <c r="AI449" s="24"/>
    </row>
    <row r="450" spans="2:35" ht="12.75">
      <c r="B450" s="31">
        <f>IF($B449="№",1,MAX($B$7:$B449)+1)</f>
        <v>444</v>
      </c>
      <c r="C450" s="147">
        <f t="shared" si="85"/>
        <v>0</v>
      </c>
      <c r="D450" s="9"/>
      <c r="E450" s="9"/>
      <c r="F450" s="10"/>
      <c r="G450" s="10"/>
      <c r="H450" s="11"/>
      <c r="I450" s="12"/>
      <c r="J450" s="12"/>
      <c r="K450" s="10"/>
      <c r="L450" s="33">
        <f t="shared" si="78"/>
        <v>0</v>
      </c>
      <c r="M450" s="34">
        <f t="shared" si="86"/>
        <v>0</v>
      </c>
      <c r="N450" s="17">
        <f t="shared" si="79"/>
        <v>0</v>
      </c>
      <c r="O450" s="35">
        <f t="shared" si="80"/>
        <v>0</v>
      </c>
      <c r="P450" s="32">
        <f t="shared" si="81"/>
        <v>0</v>
      </c>
      <c r="Q450" s="10"/>
      <c r="R450" s="13"/>
      <c r="S450" s="14"/>
      <c r="T450" s="10"/>
      <c r="U450" s="144" t="str">
        <f t="shared" si="87"/>
        <v/>
      </c>
      <c r="V450" s="15">
        <f t="shared" si="88"/>
        <v>0</v>
      </c>
      <c r="W450" s="16">
        <f t="shared" si="89"/>
        <v>0</v>
      </c>
      <c r="X450" s="16">
        <f t="shared" si="82"/>
        <v>0</v>
      </c>
      <c r="Y450" s="17">
        <f t="shared" si="83"/>
        <v>0</v>
      </c>
      <c r="Z450" s="17">
        <f t="shared" si="84"/>
        <v>1050.4399999999957</v>
      </c>
      <c r="AA450" s="205" t="str">
        <f>IF(COUNTIF(K$6:K450,K450)=1,MAX(AA$6:AA449)+1,"")</f>
        <v/>
      </c>
      <c r="AB450" s="144">
        <f t="shared" si="90"/>
        <v>0</v>
      </c>
      <c r="AC450" s="24"/>
      <c r="AD450" s="24"/>
      <c r="AE450" s="24"/>
      <c r="AF450" s="24"/>
      <c r="AG450" s="24"/>
      <c r="AH450" s="24"/>
      <c r="AI450" s="24"/>
    </row>
    <row r="451" spans="2:35" ht="12.75">
      <c r="B451" s="31">
        <f>IF($B450="№",1,MAX($B$7:$B450)+1)</f>
        <v>445</v>
      </c>
      <c r="C451" s="147">
        <f t="shared" si="85"/>
        <v>0</v>
      </c>
      <c r="D451" s="9"/>
      <c r="E451" s="9"/>
      <c r="F451" s="10"/>
      <c r="G451" s="10"/>
      <c r="H451" s="11"/>
      <c r="I451" s="12"/>
      <c r="J451" s="12"/>
      <c r="K451" s="10"/>
      <c r="L451" s="33">
        <f t="shared" si="78"/>
        <v>0</v>
      </c>
      <c r="M451" s="34">
        <f t="shared" si="86"/>
        <v>0</v>
      </c>
      <c r="N451" s="17">
        <f t="shared" si="79"/>
        <v>0</v>
      </c>
      <c r="O451" s="35">
        <f t="shared" si="80"/>
        <v>0</v>
      </c>
      <c r="P451" s="32">
        <f t="shared" si="81"/>
        <v>0</v>
      </c>
      <c r="Q451" s="10"/>
      <c r="R451" s="13"/>
      <c r="S451" s="14"/>
      <c r="T451" s="10"/>
      <c r="U451" s="144" t="str">
        <f t="shared" si="87"/>
        <v/>
      </c>
      <c r="V451" s="15">
        <f t="shared" si="88"/>
        <v>0</v>
      </c>
      <c r="W451" s="16">
        <f t="shared" si="89"/>
        <v>0</v>
      </c>
      <c r="X451" s="16">
        <f t="shared" si="82"/>
        <v>0</v>
      </c>
      <c r="Y451" s="17">
        <f t="shared" si="83"/>
        <v>0</v>
      </c>
      <c r="Z451" s="17">
        <f t="shared" si="84"/>
        <v>1050.4399999999957</v>
      </c>
      <c r="AA451" s="205" t="str">
        <f>IF(COUNTIF(K$6:K451,K451)=1,MAX(AA$6:AA450)+1,"")</f>
        <v/>
      </c>
      <c r="AB451" s="144">
        <f t="shared" si="90"/>
        <v>0</v>
      </c>
      <c r="AC451" s="24"/>
      <c r="AD451" s="24"/>
      <c r="AE451" s="24"/>
      <c r="AF451" s="24"/>
      <c r="AG451" s="24"/>
      <c r="AH451" s="24"/>
      <c r="AI451" s="24"/>
    </row>
    <row r="452" spans="2:35" ht="12.75">
      <c r="B452" s="31">
        <f>IF($B451="№",1,MAX($B$7:$B451)+1)</f>
        <v>446</v>
      </c>
      <c r="C452" s="147">
        <f t="shared" si="85"/>
        <v>0</v>
      </c>
      <c r="D452" s="9"/>
      <c r="E452" s="9"/>
      <c r="F452" s="10"/>
      <c r="G452" s="10"/>
      <c r="H452" s="11"/>
      <c r="I452" s="12"/>
      <c r="J452" s="12"/>
      <c r="K452" s="10"/>
      <c r="L452" s="33">
        <f t="shared" si="78"/>
        <v>0</v>
      </c>
      <c r="M452" s="34">
        <f t="shared" si="86"/>
        <v>0</v>
      </c>
      <c r="N452" s="17">
        <f t="shared" si="79"/>
        <v>0</v>
      </c>
      <c r="O452" s="35">
        <f t="shared" si="80"/>
        <v>0</v>
      </c>
      <c r="P452" s="32">
        <f t="shared" si="81"/>
        <v>0</v>
      </c>
      <c r="Q452" s="10"/>
      <c r="R452" s="13"/>
      <c r="S452" s="14"/>
      <c r="T452" s="10"/>
      <c r="U452" s="144" t="str">
        <f t="shared" si="87"/>
        <v/>
      </c>
      <c r="V452" s="15">
        <f t="shared" si="88"/>
        <v>0</v>
      </c>
      <c r="W452" s="16">
        <f t="shared" si="89"/>
        <v>0</v>
      </c>
      <c r="X452" s="16">
        <f t="shared" si="82"/>
        <v>0</v>
      </c>
      <c r="Y452" s="17">
        <f t="shared" si="83"/>
        <v>0</v>
      </c>
      <c r="Z452" s="17">
        <f t="shared" si="84"/>
        <v>1050.4399999999957</v>
      </c>
      <c r="AA452" s="205" t="str">
        <f>IF(COUNTIF(K$6:K452,K452)=1,MAX(AA$6:AA451)+1,"")</f>
        <v/>
      </c>
      <c r="AB452" s="144">
        <f t="shared" si="90"/>
        <v>0</v>
      </c>
      <c r="AC452" s="24"/>
      <c r="AD452" s="24"/>
      <c r="AE452" s="24"/>
      <c r="AF452" s="24"/>
      <c r="AG452" s="24"/>
      <c r="AH452" s="24"/>
      <c r="AI452" s="24"/>
    </row>
    <row r="453" spans="2:35" ht="12.75">
      <c r="B453" s="31">
        <f>IF($B452="№",1,MAX($B$7:$B452)+1)</f>
        <v>447</v>
      </c>
      <c r="C453" s="147">
        <f t="shared" si="85"/>
        <v>0</v>
      </c>
      <c r="D453" s="9"/>
      <c r="E453" s="9"/>
      <c r="F453" s="10"/>
      <c r="G453" s="10"/>
      <c r="H453" s="11"/>
      <c r="I453" s="12"/>
      <c r="J453" s="12"/>
      <c r="K453" s="10"/>
      <c r="L453" s="33">
        <f t="shared" si="78"/>
        <v>0</v>
      </c>
      <c r="M453" s="34">
        <f t="shared" si="86"/>
        <v>0</v>
      </c>
      <c r="N453" s="17">
        <f t="shared" si="79"/>
        <v>0</v>
      </c>
      <c r="O453" s="35">
        <f t="shared" si="80"/>
        <v>0</v>
      </c>
      <c r="P453" s="32">
        <f t="shared" si="81"/>
        <v>0</v>
      </c>
      <c r="Q453" s="10"/>
      <c r="R453" s="13"/>
      <c r="S453" s="14"/>
      <c r="T453" s="10"/>
      <c r="U453" s="144" t="str">
        <f t="shared" si="87"/>
        <v/>
      </c>
      <c r="V453" s="15">
        <f t="shared" si="88"/>
        <v>0</v>
      </c>
      <c r="W453" s="16">
        <f t="shared" si="89"/>
        <v>0</v>
      </c>
      <c r="X453" s="16">
        <f t="shared" si="82"/>
        <v>0</v>
      </c>
      <c r="Y453" s="17">
        <f t="shared" si="83"/>
        <v>0</v>
      </c>
      <c r="Z453" s="17">
        <f t="shared" si="84"/>
        <v>1050.4399999999957</v>
      </c>
      <c r="AA453" s="205" t="str">
        <f>IF(COUNTIF(K$6:K453,K453)=1,MAX(AA$6:AA452)+1,"")</f>
        <v/>
      </c>
      <c r="AB453" s="144">
        <f t="shared" si="90"/>
        <v>0</v>
      </c>
      <c r="AC453" s="24"/>
      <c r="AD453" s="24"/>
      <c r="AE453" s="24"/>
      <c r="AF453" s="24"/>
      <c r="AG453" s="24"/>
      <c r="AH453" s="24"/>
      <c r="AI453" s="24"/>
    </row>
    <row r="454" spans="2:35" ht="12.75">
      <c r="B454" s="31">
        <f>IF($B453="№",1,MAX($B$7:$B453)+1)</f>
        <v>448</v>
      </c>
      <c r="C454" s="147">
        <f t="shared" si="85"/>
        <v>0</v>
      </c>
      <c r="D454" s="9"/>
      <c r="E454" s="9"/>
      <c r="F454" s="10"/>
      <c r="G454" s="10"/>
      <c r="H454" s="11"/>
      <c r="I454" s="12"/>
      <c r="J454" s="12"/>
      <c r="K454" s="10"/>
      <c r="L454" s="33">
        <f t="shared" si="78"/>
        <v>0</v>
      </c>
      <c r="M454" s="34">
        <f t="shared" si="86"/>
        <v>0</v>
      </c>
      <c r="N454" s="17">
        <f t="shared" si="79"/>
        <v>0</v>
      </c>
      <c r="O454" s="35">
        <f t="shared" si="80"/>
        <v>0</v>
      </c>
      <c r="P454" s="32">
        <f t="shared" si="81"/>
        <v>0</v>
      </c>
      <c r="Q454" s="10"/>
      <c r="R454" s="13"/>
      <c r="S454" s="14"/>
      <c r="T454" s="10"/>
      <c r="U454" s="144" t="str">
        <f t="shared" si="87"/>
        <v/>
      </c>
      <c r="V454" s="15">
        <f t="shared" si="88"/>
        <v>0</v>
      </c>
      <c r="W454" s="16">
        <f t="shared" si="89"/>
        <v>0</v>
      </c>
      <c r="X454" s="16">
        <f t="shared" si="82"/>
        <v>0</v>
      </c>
      <c r="Y454" s="17">
        <f t="shared" si="83"/>
        <v>0</v>
      </c>
      <c r="Z454" s="17">
        <f t="shared" si="84"/>
        <v>1050.4399999999957</v>
      </c>
      <c r="AA454" s="205" t="str">
        <f>IF(COUNTIF(K$6:K454,K454)=1,MAX(AA$6:AA453)+1,"")</f>
        <v/>
      </c>
      <c r="AB454" s="144">
        <f t="shared" si="90"/>
        <v>0</v>
      </c>
      <c r="AC454" s="24"/>
      <c r="AD454" s="24"/>
      <c r="AE454" s="24"/>
      <c r="AF454" s="24"/>
      <c r="AG454" s="24"/>
      <c r="AH454" s="24"/>
      <c r="AI454" s="24"/>
    </row>
    <row r="455" spans="2:35" ht="12.75">
      <c r="B455" s="31">
        <f>IF($B454="№",1,MAX($B$7:$B454)+1)</f>
        <v>449</v>
      </c>
      <c r="C455" s="147">
        <f t="shared" si="85"/>
        <v>0</v>
      </c>
      <c r="D455" s="9"/>
      <c r="E455" s="9"/>
      <c r="F455" s="10"/>
      <c r="G455" s="10"/>
      <c r="H455" s="11"/>
      <c r="I455" s="12"/>
      <c r="J455" s="12"/>
      <c r="K455" s="10"/>
      <c r="L455" s="33">
        <f t="shared" ref="L455:L518" si="91">IF(OR($P$2*$C455*$H455*$W455*$I455*$J455=0,$F455="",$G455=""),0,IF(OR($G455="Long",$G455="buy"),($J455-$I455),($I455-$J455)))</f>
        <v>0</v>
      </c>
      <c r="M455" s="34">
        <f t="shared" si="86"/>
        <v>0</v>
      </c>
      <c r="N455" s="17">
        <f t="shared" ref="N455:N518" si="92">IF(OR($P$2*$C455*$H455*$I455*$J455=0,$F455="",$G455=""),0,$Y455-$X455)</f>
        <v>0</v>
      </c>
      <c r="O455" s="35">
        <f t="shared" ref="O455:O518" si="93">IFERROR(IF(OR($P$2*$C455*$H455*$I455*$J455=0,$F455="",$G455=""),0,$N455/$W455),"")</f>
        <v>0</v>
      </c>
      <c r="P455" s="32">
        <f t="shared" ref="P455:P518" si="94">IF(OR($E455=0,$D455=0,$E455&lt;$D455),0,$E455-$D455)</f>
        <v>0</v>
      </c>
      <c r="Q455" s="10"/>
      <c r="R455" s="13"/>
      <c r="S455" s="14"/>
      <c r="T455" s="10"/>
      <c r="U455" s="144" t="str">
        <f t="shared" si="87"/>
        <v/>
      </c>
      <c r="V455" s="15">
        <f t="shared" si="88"/>
        <v>0</v>
      </c>
      <c r="W455" s="16">
        <f t="shared" si="89"/>
        <v>0</v>
      </c>
      <c r="X455" s="16">
        <f t="shared" ref="X455:X518" si="95">IF(OR($P$2*$C455*$H455*$W455*$I455=0,$F455=""),0,IF($U455="ME",$D$3*$H455,$E$3*$H455))</f>
        <v>0</v>
      </c>
      <c r="Y455" s="17">
        <f t="shared" ref="Y455:Y518" si="96">IF(OR($P$2*$C455*$H455*$I455*$J455=0,$F455=""),0,IF($U455="ME",$L455*5*$H455,$L455*50*$H455))</f>
        <v>0</v>
      </c>
      <c r="Z455" s="17">
        <f t="shared" ref="Z455:Z518" si="97">$Z454+$N455+$S455</f>
        <v>1050.4399999999957</v>
      </c>
      <c r="AA455" s="205" t="str">
        <f>IF(COUNTIF(K$6:K455,K455)=1,MAX(AA$6:AA454)+1,"")</f>
        <v/>
      </c>
      <c r="AB455" s="144">
        <f t="shared" si="90"/>
        <v>0</v>
      </c>
      <c r="AC455" s="24"/>
      <c r="AD455" s="24"/>
      <c r="AE455" s="24"/>
      <c r="AF455" s="24"/>
      <c r="AG455" s="24"/>
      <c r="AH455" s="24"/>
      <c r="AI455" s="24"/>
    </row>
    <row r="456" spans="2:35" ht="12.75">
      <c r="B456" s="31">
        <f>IF($B455="№",1,MAX($B$7:$B455)+1)</f>
        <v>450</v>
      </c>
      <c r="C456" s="147">
        <f t="shared" ref="C456:C519" si="98">INT($D456)</f>
        <v>0</v>
      </c>
      <c r="D456" s="9"/>
      <c r="E456" s="9"/>
      <c r="F456" s="10"/>
      <c r="G456" s="10"/>
      <c r="H456" s="11"/>
      <c r="I456" s="12"/>
      <c r="J456" s="12"/>
      <c r="K456" s="10"/>
      <c r="L456" s="33">
        <f t="shared" si="91"/>
        <v>0</v>
      </c>
      <c r="M456" s="34">
        <f t="shared" ref="M456:M519" si="99">$L456*4</f>
        <v>0</v>
      </c>
      <c r="N456" s="17">
        <f t="shared" si="92"/>
        <v>0</v>
      </c>
      <c r="O456" s="35">
        <f t="shared" si="93"/>
        <v>0</v>
      </c>
      <c r="P456" s="32">
        <f t="shared" si="94"/>
        <v>0</v>
      </c>
      <c r="Q456" s="10"/>
      <c r="R456" s="13"/>
      <c r="S456" s="14"/>
      <c r="T456" s="10"/>
      <c r="U456" s="144" t="str">
        <f t="shared" ref="U456:U519" si="100">LEFT($F456,2)</f>
        <v/>
      </c>
      <c r="V456" s="15">
        <f t="shared" ref="V456:V519" si="101">$D456-INT($D456)</f>
        <v>0</v>
      </c>
      <c r="W456" s="16">
        <f t="shared" ref="W456:W519" si="102">IF($P$2*$C456*$H456=0,0,IF($W455="Сумма на момент открытия сделки",$P$2,$W455+$N455+$S455))</f>
        <v>0</v>
      </c>
      <c r="X456" s="16">
        <f t="shared" si="95"/>
        <v>0</v>
      </c>
      <c r="Y456" s="17">
        <f t="shared" si="96"/>
        <v>0</v>
      </c>
      <c r="Z456" s="17">
        <f t="shared" si="97"/>
        <v>1050.4399999999957</v>
      </c>
      <c r="AA456" s="205" t="str">
        <f>IF(COUNTIF(K$6:K456,K456)=1,MAX(AA$6:AA455)+1,"")</f>
        <v/>
      </c>
      <c r="AB456" s="144">
        <f t="shared" ref="AB456:AB519" si="103">K456</f>
        <v>0</v>
      </c>
      <c r="AC456" s="24"/>
      <c r="AD456" s="24"/>
      <c r="AE456" s="24"/>
      <c r="AF456" s="24"/>
      <c r="AG456" s="24"/>
      <c r="AH456" s="24"/>
      <c r="AI456" s="24"/>
    </row>
    <row r="457" spans="2:35" ht="12.75">
      <c r="B457" s="31">
        <f>IF($B456="№",1,MAX($B$7:$B456)+1)</f>
        <v>451</v>
      </c>
      <c r="C457" s="147">
        <f t="shared" si="98"/>
        <v>0</v>
      </c>
      <c r="D457" s="9"/>
      <c r="E457" s="9"/>
      <c r="F457" s="10"/>
      <c r="G457" s="10"/>
      <c r="H457" s="11"/>
      <c r="I457" s="12"/>
      <c r="J457" s="12"/>
      <c r="K457" s="10"/>
      <c r="L457" s="33">
        <f t="shared" si="91"/>
        <v>0</v>
      </c>
      <c r="M457" s="34">
        <f t="shared" si="99"/>
        <v>0</v>
      </c>
      <c r="N457" s="17">
        <f t="shared" si="92"/>
        <v>0</v>
      </c>
      <c r="O457" s="35">
        <f t="shared" si="93"/>
        <v>0</v>
      </c>
      <c r="P457" s="32">
        <f t="shared" si="94"/>
        <v>0</v>
      </c>
      <c r="Q457" s="10"/>
      <c r="R457" s="13"/>
      <c r="S457" s="14"/>
      <c r="T457" s="10"/>
      <c r="U457" s="144" t="str">
        <f t="shared" si="100"/>
        <v/>
      </c>
      <c r="V457" s="15">
        <f t="shared" si="101"/>
        <v>0</v>
      </c>
      <c r="W457" s="16">
        <f t="shared" si="102"/>
        <v>0</v>
      </c>
      <c r="X457" s="16">
        <f t="shared" si="95"/>
        <v>0</v>
      </c>
      <c r="Y457" s="17">
        <f t="shared" si="96"/>
        <v>0</v>
      </c>
      <c r="Z457" s="17">
        <f t="shared" si="97"/>
        <v>1050.4399999999957</v>
      </c>
      <c r="AA457" s="205" t="str">
        <f>IF(COUNTIF(K$6:K457,K457)=1,MAX(AA$6:AA456)+1,"")</f>
        <v/>
      </c>
      <c r="AB457" s="144">
        <f t="shared" si="103"/>
        <v>0</v>
      </c>
      <c r="AC457" s="24"/>
      <c r="AD457" s="24"/>
      <c r="AE457" s="24"/>
      <c r="AF457" s="24"/>
      <c r="AG457" s="24"/>
      <c r="AH457" s="24"/>
      <c r="AI457" s="24"/>
    </row>
    <row r="458" spans="2:35" ht="12.75">
      <c r="B458" s="31">
        <f>IF($B457="№",1,MAX($B$7:$B457)+1)</f>
        <v>452</v>
      </c>
      <c r="C458" s="147">
        <f t="shared" si="98"/>
        <v>0</v>
      </c>
      <c r="D458" s="9"/>
      <c r="E458" s="9"/>
      <c r="F458" s="10"/>
      <c r="G458" s="10"/>
      <c r="H458" s="11"/>
      <c r="I458" s="12"/>
      <c r="J458" s="12"/>
      <c r="K458" s="10"/>
      <c r="L458" s="33">
        <f t="shared" si="91"/>
        <v>0</v>
      </c>
      <c r="M458" s="34">
        <f t="shared" si="99"/>
        <v>0</v>
      </c>
      <c r="N458" s="17">
        <f t="shared" si="92"/>
        <v>0</v>
      </c>
      <c r="O458" s="35">
        <f t="shared" si="93"/>
        <v>0</v>
      </c>
      <c r="P458" s="32">
        <f t="shared" si="94"/>
        <v>0</v>
      </c>
      <c r="Q458" s="10"/>
      <c r="R458" s="13"/>
      <c r="S458" s="14"/>
      <c r="T458" s="10"/>
      <c r="U458" s="144" t="str">
        <f t="shared" si="100"/>
        <v/>
      </c>
      <c r="V458" s="15">
        <f t="shared" si="101"/>
        <v>0</v>
      </c>
      <c r="W458" s="16">
        <f t="shared" si="102"/>
        <v>0</v>
      </c>
      <c r="X458" s="16">
        <f t="shared" si="95"/>
        <v>0</v>
      </c>
      <c r="Y458" s="17">
        <f t="shared" si="96"/>
        <v>0</v>
      </c>
      <c r="Z458" s="17">
        <f t="shared" si="97"/>
        <v>1050.4399999999957</v>
      </c>
      <c r="AA458" s="205" t="str">
        <f>IF(COUNTIF(K$6:K458,K458)=1,MAX(AA$6:AA457)+1,"")</f>
        <v/>
      </c>
      <c r="AB458" s="144">
        <f t="shared" si="103"/>
        <v>0</v>
      </c>
      <c r="AC458" s="24"/>
      <c r="AD458" s="24"/>
      <c r="AE458" s="24"/>
      <c r="AF458" s="24"/>
      <c r="AG458" s="24"/>
      <c r="AH458" s="24"/>
      <c r="AI458" s="24"/>
    </row>
    <row r="459" spans="2:35" ht="12.75">
      <c r="B459" s="31">
        <f>IF($B458="№",1,MAX($B$7:$B458)+1)</f>
        <v>453</v>
      </c>
      <c r="C459" s="147">
        <f t="shared" si="98"/>
        <v>0</v>
      </c>
      <c r="D459" s="9"/>
      <c r="E459" s="9"/>
      <c r="F459" s="10"/>
      <c r="G459" s="10"/>
      <c r="H459" s="11"/>
      <c r="I459" s="12"/>
      <c r="J459" s="12"/>
      <c r="K459" s="10"/>
      <c r="L459" s="33">
        <f t="shared" si="91"/>
        <v>0</v>
      </c>
      <c r="M459" s="34">
        <f t="shared" si="99"/>
        <v>0</v>
      </c>
      <c r="N459" s="17">
        <f t="shared" si="92"/>
        <v>0</v>
      </c>
      <c r="O459" s="35">
        <f t="shared" si="93"/>
        <v>0</v>
      </c>
      <c r="P459" s="32">
        <f t="shared" si="94"/>
        <v>0</v>
      </c>
      <c r="Q459" s="10"/>
      <c r="R459" s="13"/>
      <c r="S459" s="14"/>
      <c r="T459" s="10"/>
      <c r="U459" s="144" t="str">
        <f t="shared" si="100"/>
        <v/>
      </c>
      <c r="V459" s="15">
        <f t="shared" si="101"/>
        <v>0</v>
      </c>
      <c r="W459" s="16">
        <f t="shared" si="102"/>
        <v>0</v>
      </c>
      <c r="X459" s="16">
        <f t="shared" si="95"/>
        <v>0</v>
      </c>
      <c r="Y459" s="17">
        <f t="shared" si="96"/>
        <v>0</v>
      </c>
      <c r="Z459" s="17">
        <f t="shared" si="97"/>
        <v>1050.4399999999957</v>
      </c>
      <c r="AA459" s="205" t="str">
        <f>IF(COUNTIF(K$6:K459,K459)=1,MAX(AA$6:AA458)+1,"")</f>
        <v/>
      </c>
      <c r="AB459" s="144">
        <f t="shared" si="103"/>
        <v>0</v>
      </c>
      <c r="AC459" s="24"/>
      <c r="AD459" s="24"/>
      <c r="AE459" s="24"/>
      <c r="AF459" s="24"/>
      <c r="AG459" s="24"/>
      <c r="AH459" s="24"/>
      <c r="AI459" s="24"/>
    </row>
    <row r="460" spans="2:35" ht="12.75">
      <c r="B460" s="31">
        <f>IF($B459="№",1,MAX($B$7:$B459)+1)</f>
        <v>454</v>
      </c>
      <c r="C460" s="147">
        <f t="shared" si="98"/>
        <v>0</v>
      </c>
      <c r="D460" s="9"/>
      <c r="E460" s="9"/>
      <c r="F460" s="10"/>
      <c r="G460" s="10"/>
      <c r="H460" s="11"/>
      <c r="I460" s="12"/>
      <c r="J460" s="12"/>
      <c r="K460" s="10"/>
      <c r="L460" s="33">
        <f t="shared" si="91"/>
        <v>0</v>
      </c>
      <c r="M460" s="34">
        <f t="shared" si="99"/>
        <v>0</v>
      </c>
      <c r="N460" s="17">
        <f t="shared" si="92"/>
        <v>0</v>
      </c>
      <c r="O460" s="35">
        <f t="shared" si="93"/>
        <v>0</v>
      </c>
      <c r="P460" s="32">
        <f t="shared" si="94"/>
        <v>0</v>
      </c>
      <c r="Q460" s="10"/>
      <c r="R460" s="13"/>
      <c r="S460" s="14"/>
      <c r="T460" s="10"/>
      <c r="U460" s="144" t="str">
        <f t="shared" si="100"/>
        <v/>
      </c>
      <c r="V460" s="15">
        <f t="shared" si="101"/>
        <v>0</v>
      </c>
      <c r="W460" s="16">
        <f t="shared" si="102"/>
        <v>0</v>
      </c>
      <c r="X460" s="16">
        <f t="shared" si="95"/>
        <v>0</v>
      </c>
      <c r="Y460" s="17">
        <f t="shared" si="96"/>
        <v>0</v>
      </c>
      <c r="Z460" s="17">
        <f t="shared" si="97"/>
        <v>1050.4399999999957</v>
      </c>
      <c r="AA460" s="205" t="str">
        <f>IF(COUNTIF(K$6:K460,K460)=1,MAX(AA$6:AA459)+1,"")</f>
        <v/>
      </c>
      <c r="AB460" s="144">
        <f t="shared" si="103"/>
        <v>0</v>
      </c>
      <c r="AC460" s="24"/>
      <c r="AD460" s="24"/>
      <c r="AE460" s="24"/>
      <c r="AF460" s="24"/>
      <c r="AG460" s="24"/>
      <c r="AH460" s="24"/>
      <c r="AI460" s="24"/>
    </row>
    <row r="461" spans="2:35" ht="12.75">
      <c r="B461" s="31">
        <f>IF($B460="№",1,MAX($B$7:$B460)+1)</f>
        <v>455</v>
      </c>
      <c r="C461" s="147">
        <f t="shared" si="98"/>
        <v>0</v>
      </c>
      <c r="D461" s="9"/>
      <c r="E461" s="9"/>
      <c r="F461" s="10"/>
      <c r="G461" s="10"/>
      <c r="H461" s="11"/>
      <c r="I461" s="12"/>
      <c r="J461" s="12"/>
      <c r="K461" s="10"/>
      <c r="L461" s="33">
        <f t="shared" si="91"/>
        <v>0</v>
      </c>
      <c r="M461" s="34">
        <f t="shared" si="99"/>
        <v>0</v>
      </c>
      <c r="N461" s="17">
        <f t="shared" si="92"/>
        <v>0</v>
      </c>
      <c r="O461" s="35">
        <f t="shared" si="93"/>
        <v>0</v>
      </c>
      <c r="P461" s="32">
        <f t="shared" si="94"/>
        <v>0</v>
      </c>
      <c r="Q461" s="10"/>
      <c r="R461" s="13"/>
      <c r="S461" s="14"/>
      <c r="T461" s="10"/>
      <c r="U461" s="144" t="str">
        <f t="shared" si="100"/>
        <v/>
      </c>
      <c r="V461" s="15">
        <f t="shared" si="101"/>
        <v>0</v>
      </c>
      <c r="W461" s="16">
        <f t="shared" si="102"/>
        <v>0</v>
      </c>
      <c r="X461" s="16">
        <f t="shared" si="95"/>
        <v>0</v>
      </c>
      <c r="Y461" s="17">
        <f t="shared" si="96"/>
        <v>0</v>
      </c>
      <c r="Z461" s="17">
        <f t="shared" si="97"/>
        <v>1050.4399999999957</v>
      </c>
      <c r="AA461" s="205" t="str">
        <f>IF(COUNTIF(K$6:K461,K461)=1,MAX(AA$6:AA460)+1,"")</f>
        <v/>
      </c>
      <c r="AB461" s="144">
        <f t="shared" si="103"/>
        <v>0</v>
      </c>
      <c r="AC461" s="24"/>
      <c r="AD461" s="24"/>
      <c r="AE461" s="24"/>
      <c r="AF461" s="24"/>
      <c r="AG461" s="24"/>
      <c r="AH461" s="24"/>
      <c r="AI461" s="24"/>
    </row>
    <row r="462" spans="2:35" ht="12.75">
      <c r="B462" s="31">
        <f>IF($B461="№",1,MAX($B$7:$B461)+1)</f>
        <v>456</v>
      </c>
      <c r="C462" s="147">
        <f t="shared" si="98"/>
        <v>0</v>
      </c>
      <c r="D462" s="9"/>
      <c r="E462" s="9"/>
      <c r="F462" s="10"/>
      <c r="G462" s="10"/>
      <c r="H462" s="11"/>
      <c r="I462" s="12"/>
      <c r="J462" s="12"/>
      <c r="K462" s="10"/>
      <c r="L462" s="33">
        <f t="shared" si="91"/>
        <v>0</v>
      </c>
      <c r="M462" s="34">
        <f t="shared" si="99"/>
        <v>0</v>
      </c>
      <c r="N462" s="17">
        <f t="shared" si="92"/>
        <v>0</v>
      </c>
      <c r="O462" s="35">
        <f t="shared" si="93"/>
        <v>0</v>
      </c>
      <c r="P462" s="32">
        <f t="shared" si="94"/>
        <v>0</v>
      </c>
      <c r="Q462" s="10"/>
      <c r="R462" s="13"/>
      <c r="S462" s="14"/>
      <c r="T462" s="10"/>
      <c r="U462" s="144" t="str">
        <f t="shared" si="100"/>
        <v/>
      </c>
      <c r="V462" s="15">
        <f t="shared" si="101"/>
        <v>0</v>
      </c>
      <c r="W462" s="16">
        <f t="shared" si="102"/>
        <v>0</v>
      </c>
      <c r="X462" s="16">
        <f t="shared" si="95"/>
        <v>0</v>
      </c>
      <c r="Y462" s="17">
        <f t="shared" si="96"/>
        <v>0</v>
      </c>
      <c r="Z462" s="17">
        <f t="shared" si="97"/>
        <v>1050.4399999999957</v>
      </c>
      <c r="AA462" s="205" t="str">
        <f>IF(COUNTIF(K$6:K462,K462)=1,MAX(AA$6:AA461)+1,"")</f>
        <v/>
      </c>
      <c r="AB462" s="144">
        <f t="shared" si="103"/>
        <v>0</v>
      </c>
      <c r="AC462" s="24"/>
      <c r="AD462" s="24"/>
      <c r="AE462" s="24"/>
      <c r="AF462" s="24"/>
      <c r="AG462" s="24"/>
      <c r="AH462" s="24"/>
      <c r="AI462" s="24"/>
    </row>
    <row r="463" spans="2:35" ht="12.75">
      <c r="B463" s="31">
        <f>IF($B462="№",1,MAX($B$7:$B462)+1)</f>
        <v>457</v>
      </c>
      <c r="C463" s="147">
        <f t="shared" si="98"/>
        <v>0</v>
      </c>
      <c r="D463" s="9"/>
      <c r="E463" s="9"/>
      <c r="F463" s="10"/>
      <c r="G463" s="10"/>
      <c r="H463" s="11"/>
      <c r="I463" s="12"/>
      <c r="J463" s="12"/>
      <c r="K463" s="10"/>
      <c r="L463" s="33">
        <f t="shared" si="91"/>
        <v>0</v>
      </c>
      <c r="M463" s="34">
        <f t="shared" si="99"/>
        <v>0</v>
      </c>
      <c r="N463" s="17">
        <f t="shared" si="92"/>
        <v>0</v>
      </c>
      <c r="O463" s="35">
        <f t="shared" si="93"/>
        <v>0</v>
      </c>
      <c r="P463" s="32">
        <f t="shared" si="94"/>
        <v>0</v>
      </c>
      <c r="Q463" s="10"/>
      <c r="R463" s="13"/>
      <c r="S463" s="14"/>
      <c r="T463" s="10"/>
      <c r="U463" s="144" t="str">
        <f t="shared" si="100"/>
        <v/>
      </c>
      <c r="V463" s="15">
        <f t="shared" si="101"/>
        <v>0</v>
      </c>
      <c r="W463" s="16">
        <f t="shared" si="102"/>
        <v>0</v>
      </c>
      <c r="X463" s="16">
        <f t="shared" si="95"/>
        <v>0</v>
      </c>
      <c r="Y463" s="17">
        <f t="shared" si="96"/>
        <v>0</v>
      </c>
      <c r="Z463" s="17">
        <f t="shared" si="97"/>
        <v>1050.4399999999957</v>
      </c>
      <c r="AA463" s="205" t="str">
        <f>IF(COUNTIF(K$6:K463,K463)=1,MAX(AA$6:AA462)+1,"")</f>
        <v/>
      </c>
      <c r="AB463" s="144">
        <f t="shared" si="103"/>
        <v>0</v>
      </c>
      <c r="AC463" s="24"/>
      <c r="AD463" s="24"/>
      <c r="AE463" s="24"/>
      <c r="AF463" s="24"/>
      <c r="AG463" s="24"/>
      <c r="AH463" s="24"/>
      <c r="AI463" s="24"/>
    </row>
    <row r="464" spans="2:35" ht="12.75">
      <c r="B464" s="31">
        <f>IF($B463="№",1,MAX($B$7:$B463)+1)</f>
        <v>458</v>
      </c>
      <c r="C464" s="147">
        <f t="shared" si="98"/>
        <v>0</v>
      </c>
      <c r="D464" s="9"/>
      <c r="E464" s="9"/>
      <c r="F464" s="10"/>
      <c r="G464" s="10"/>
      <c r="H464" s="11"/>
      <c r="I464" s="12"/>
      <c r="J464" s="12"/>
      <c r="K464" s="10"/>
      <c r="L464" s="33">
        <f t="shared" si="91"/>
        <v>0</v>
      </c>
      <c r="M464" s="34">
        <f t="shared" si="99"/>
        <v>0</v>
      </c>
      <c r="N464" s="17">
        <f t="shared" si="92"/>
        <v>0</v>
      </c>
      <c r="O464" s="35">
        <f t="shared" si="93"/>
        <v>0</v>
      </c>
      <c r="P464" s="32">
        <f t="shared" si="94"/>
        <v>0</v>
      </c>
      <c r="Q464" s="10"/>
      <c r="R464" s="13"/>
      <c r="S464" s="14"/>
      <c r="T464" s="10"/>
      <c r="U464" s="144" t="str">
        <f t="shared" si="100"/>
        <v/>
      </c>
      <c r="V464" s="15">
        <f t="shared" si="101"/>
        <v>0</v>
      </c>
      <c r="W464" s="16">
        <f t="shared" si="102"/>
        <v>0</v>
      </c>
      <c r="X464" s="16">
        <f t="shared" si="95"/>
        <v>0</v>
      </c>
      <c r="Y464" s="17">
        <f t="shared" si="96"/>
        <v>0</v>
      </c>
      <c r="Z464" s="17">
        <f t="shared" si="97"/>
        <v>1050.4399999999957</v>
      </c>
      <c r="AA464" s="205" t="str">
        <f>IF(COUNTIF(K$6:K464,K464)=1,MAX(AA$6:AA463)+1,"")</f>
        <v/>
      </c>
      <c r="AB464" s="144">
        <f t="shared" si="103"/>
        <v>0</v>
      </c>
      <c r="AC464" s="24"/>
      <c r="AD464" s="24"/>
      <c r="AE464" s="24"/>
      <c r="AF464" s="24"/>
      <c r="AG464" s="24"/>
      <c r="AH464" s="24"/>
      <c r="AI464" s="24"/>
    </row>
    <row r="465" spans="2:35" ht="12.75">
      <c r="B465" s="31">
        <f>IF($B464="№",1,MAX($B$7:$B464)+1)</f>
        <v>459</v>
      </c>
      <c r="C465" s="147">
        <f t="shared" si="98"/>
        <v>0</v>
      </c>
      <c r="D465" s="9"/>
      <c r="E465" s="9"/>
      <c r="F465" s="10"/>
      <c r="G465" s="10"/>
      <c r="H465" s="11"/>
      <c r="I465" s="12"/>
      <c r="J465" s="12"/>
      <c r="K465" s="10"/>
      <c r="L465" s="33">
        <f t="shared" si="91"/>
        <v>0</v>
      </c>
      <c r="M465" s="34">
        <f t="shared" si="99"/>
        <v>0</v>
      </c>
      <c r="N465" s="17">
        <f t="shared" si="92"/>
        <v>0</v>
      </c>
      <c r="O465" s="35">
        <f t="shared" si="93"/>
        <v>0</v>
      </c>
      <c r="P465" s="32">
        <f t="shared" si="94"/>
        <v>0</v>
      </c>
      <c r="Q465" s="10"/>
      <c r="R465" s="13"/>
      <c r="S465" s="14"/>
      <c r="T465" s="10"/>
      <c r="U465" s="144" t="str">
        <f t="shared" si="100"/>
        <v/>
      </c>
      <c r="V465" s="15">
        <f t="shared" si="101"/>
        <v>0</v>
      </c>
      <c r="W465" s="16">
        <f t="shared" si="102"/>
        <v>0</v>
      </c>
      <c r="X465" s="16">
        <f t="shared" si="95"/>
        <v>0</v>
      </c>
      <c r="Y465" s="17">
        <f t="shared" si="96"/>
        <v>0</v>
      </c>
      <c r="Z465" s="17">
        <f t="shared" si="97"/>
        <v>1050.4399999999957</v>
      </c>
      <c r="AA465" s="205" t="str">
        <f>IF(COUNTIF(K$6:K465,K465)=1,MAX(AA$6:AA464)+1,"")</f>
        <v/>
      </c>
      <c r="AB465" s="144">
        <f t="shared" si="103"/>
        <v>0</v>
      </c>
      <c r="AC465" s="24"/>
      <c r="AD465" s="24"/>
      <c r="AE465" s="24"/>
      <c r="AF465" s="24"/>
      <c r="AG465" s="24"/>
      <c r="AH465" s="24"/>
      <c r="AI465" s="24"/>
    </row>
    <row r="466" spans="2:35" ht="12.75">
      <c r="B466" s="31">
        <f>IF($B465="№",1,MAX($B$7:$B465)+1)</f>
        <v>460</v>
      </c>
      <c r="C466" s="147">
        <f t="shared" si="98"/>
        <v>0</v>
      </c>
      <c r="D466" s="9"/>
      <c r="E466" s="9"/>
      <c r="F466" s="10"/>
      <c r="G466" s="10"/>
      <c r="H466" s="11"/>
      <c r="I466" s="12"/>
      <c r="J466" s="12"/>
      <c r="K466" s="10"/>
      <c r="L466" s="33">
        <f t="shared" si="91"/>
        <v>0</v>
      </c>
      <c r="M466" s="34">
        <f t="shared" si="99"/>
        <v>0</v>
      </c>
      <c r="N466" s="17">
        <f t="shared" si="92"/>
        <v>0</v>
      </c>
      <c r="O466" s="35">
        <f t="shared" si="93"/>
        <v>0</v>
      </c>
      <c r="P466" s="32">
        <f t="shared" si="94"/>
        <v>0</v>
      </c>
      <c r="Q466" s="10"/>
      <c r="R466" s="13"/>
      <c r="S466" s="14"/>
      <c r="T466" s="10"/>
      <c r="U466" s="144" t="str">
        <f t="shared" si="100"/>
        <v/>
      </c>
      <c r="V466" s="15">
        <f t="shared" si="101"/>
        <v>0</v>
      </c>
      <c r="W466" s="16">
        <f t="shared" si="102"/>
        <v>0</v>
      </c>
      <c r="X466" s="16">
        <f t="shared" si="95"/>
        <v>0</v>
      </c>
      <c r="Y466" s="17">
        <f t="shared" si="96"/>
        <v>0</v>
      </c>
      <c r="Z466" s="17">
        <f t="shared" si="97"/>
        <v>1050.4399999999957</v>
      </c>
      <c r="AA466" s="205" t="str">
        <f>IF(COUNTIF(K$6:K466,K466)=1,MAX(AA$6:AA465)+1,"")</f>
        <v/>
      </c>
      <c r="AB466" s="144">
        <f t="shared" si="103"/>
        <v>0</v>
      </c>
      <c r="AC466" s="24"/>
      <c r="AD466" s="24"/>
      <c r="AE466" s="24"/>
      <c r="AF466" s="24"/>
      <c r="AG466" s="24"/>
      <c r="AH466" s="24"/>
      <c r="AI466" s="24"/>
    </row>
    <row r="467" spans="2:35" ht="12.75">
      <c r="B467" s="31">
        <f>IF($B466="№",1,MAX($B$7:$B466)+1)</f>
        <v>461</v>
      </c>
      <c r="C467" s="147">
        <f t="shared" si="98"/>
        <v>0</v>
      </c>
      <c r="D467" s="9"/>
      <c r="E467" s="9"/>
      <c r="F467" s="10"/>
      <c r="G467" s="10"/>
      <c r="H467" s="11"/>
      <c r="I467" s="12"/>
      <c r="J467" s="12"/>
      <c r="K467" s="10"/>
      <c r="L467" s="33">
        <f t="shared" si="91"/>
        <v>0</v>
      </c>
      <c r="M467" s="34">
        <f t="shared" si="99"/>
        <v>0</v>
      </c>
      <c r="N467" s="17">
        <f t="shared" si="92"/>
        <v>0</v>
      </c>
      <c r="O467" s="35">
        <f t="shared" si="93"/>
        <v>0</v>
      </c>
      <c r="P467" s="32">
        <f t="shared" si="94"/>
        <v>0</v>
      </c>
      <c r="Q467" s="10"/>
      <c r="R467" s="13"/>
      <c r="S467" s="14"/>
      <c r="T467" s="10"/>
      <c r="U467" s="144" t="str">
        <f t="shared" si="100"/>
        <v/>
      </c>
      <c r="V467" s="15">
        <f t="shared" si="101"/>
        <v>0</v>
      </c>
      <c r="W467" s="16">
        <f t="shared" si="102"/>
        <v>0</v>
      </c>
      <c r="X467" s="16">
        <f t="shared" si="95"/>
        <v>0</v>
      </c>
      <c r="Y467" s="17">
        <f t="shared" si="96"/>
        <v>0</v>
      </c>
      <c r="Z467" s="17">
        <f t="shared" si="97"/>
        <v>1050.4399999999957</v>
      </c>
      <c r="AA467" s="205" t="str">
        <f>IF(COUNTIF(K$6:K467,K467)=1,MAX(AA$6:AA466)+1,"")</f>
        <v/>
      </c>
      <c r="AB467" s="144">
        <f t="shared" si="103"/>
        <v>0</v>
      </c>
      <c r="AC467" s="24"/>
      <c r="AD467" s="24"/>
      <c r="AE467" s="24"/>
      <c r="AF467" s="24"/>
      <c r="AG467" s="24"/>
      <c r="AH467" s="24"/>
      <c r="AI467" s="24"/>
    </row>
    <row r="468" spans="2:35" ht="12.75">
      <c r="B468" s="31">
        <f>IF($B467="№",1,MAX($B$7:$B467)+1)</f>
        <v>462</v>
      </c>
      <c r="C468" s="147">
        <f t="shared" si="98"/>
        <v>0</v>
      </c>
      <c r="D468" s="9"/>
      <c r="E468" s="9"/>
      <c r="F468" s="10"/>
      <c r="G468" s="10"/>
      <c r="H468" s="11"/>
      <c r="I468" s="12"/>
      <c r="J468" s="12"/>
      <c r="K468" s="10"/>
      <c r="L468" s="33">
        <f t="shared" si="91"/>
        <v>0</v>
      </c>
      <c r="M468" s="34">
        <f t="shared" si="99"/>
        <v>0</v>
      </c>
      <c r="N468" s="17">
        <f t="shared" si="92"/>
        <v>0</v>
      </c>
      <c r="O468" s="35">
        <f t="shared" si="93"/>
        <v>0</v>
      </c>
      <c r="P468" s="32">
        <f t="shared" si="94"/>
        <v>0</v>
      </c>
      <c r="Q468" s="10"/>
      <c r="R468" s="13"/>
      <c r="S468" s="14"/>
      <c r="T468" s="10"/>
      <c r="U468" s="144" t="str">
        <f t="shared" si="100"/>
        <v/>
      </c>
      <c r="V468" s="15">
        <f t="shared" si="101"/>
        <v>0</v>
      </c>
      <c r="W468" s="16">
        <f t="shared" si="102"/>
        <v>0</v>
      </c>
      <c r="X468" s="16">
        <f t="shared" si="95"/>
        <v>0</v>
      </c>
      <c r="Y468" s="17">
        <f t="shared" si="96"/>
        <v>0</v>
      </c>
      <c r="Z468" s="17">
        <f t="shared" si="97"/>
        <v>1050.4399999999957</v>
      </c>
      <c r="AA468" s="205" t="str">
        <f>IF(COUNTIF(K$6:K468,K468)=1,MAX(AA$6:AA467)+1,"")</f>
        <v/>
      </c>
      <c r="AB468" s="144">
        <f t="shared" si="103"/>
        <v>0</v>
      </c>
      <c r="AC468" s="24"/>
      <c r="AD468" s="24"/>
      <c r="AE468" s="24"/>
      <c r="AF468" s="24"/>
      <c r="AG468" s="24"/>
      <c r="AH468" s="24"/>
      <c r="AI468" s="24"/>
    </row>
    <row r="469" spans="2:35" ht="12.75">
      <c r="B469" s="31">
        <f>IF($B468="№",1,MAX($B$7:$B468)+1)</f>
        <v>463</v>
      </c>
      <c r="C469" s="147">
        <f t="shared" si="98"/>
        <v>0</v>
      </c>
      <c r="D469" s="9"/>
      <c r="E469" s="9"/>
      <c r="F469" s="10"/>
      <c r="G469" s="10"/>
      <c r="H469" s="11"/>
      <c r="I469" s="12"/>
      <c r="J469" s="12"/>
      <c r="K469" s="10"/>
      <c r="L469" s="33">
        <f t="shared" si="91"/>
        <v>0</v>
      </c>
      <c r="M469" s="34">
        <f t="shared" si="99"/>
        <v>0</v>
      </c>
      <c r="N469" s="17">
        <f t="shared" si="92"/>
        <v>0</v>
      </c>
      <c r="O469" s="35">
        <f t="shared" si="93"/>
        <v>0</v>
      </c>
      <c r="P469" s="32">
        <f t="shared" si="94"/>
        <v>0</v>
      </c>
      <c r="Q469" s="10"/>
      <c r="R469" s="13"/>
      <c r="S469" s="14"/>
      <c r="T469" s="10"/>
      <c r="U469" s="144" t="str">
        <f t="shared" si="100"/>
        <v/>
      </c>
      <c r="V469" s="15">
        <f t="shared" si="101"/>
        <v>0</v>
      </c>
      <c r="W469" s="16">
        <f t="shared" si="102"/>
        <v>0</v>
      </c>
      <c r="X469" s="16">
        <f t="shared" si="95"/>
        <v>0</v>
      </c>
      <c r="Y469" s="17">
        <f t="shared" si="96"/>
        <v>0</v>
      </c>
      <c r="Z469" s="17">
        <f t="shared" si="97"/>
        <v>1050.4399999999957</v>
      </c>
      <c r="AA469" s="205" t="str">
        <f>IF(COUNTIF(K$6:K469,K469)=1,MAX(AA$6:AA468)+1,"")</f>
        <v/>
      </c>
      <c r="AB469" s="144">
        <f t="shared" si="103"/>
        <v>0</v>
      </c>
      <c r="AC469" s="24"/>
      <c r="AD469" s="24"/>
      <c r="AE469" s="24"/>
      <c r="AF469" s="24"/>
      <c r="AG469" s="24"/>
      <c r="AH469" s="24"/>
      <c r="AI469" s="24"/>
    </row>
    <row r="470" spans="2:35" ht="12.75">
      <c r="B470" s="31">
        <f>IF($B469="№",1,MAX($B$7:$B469)+1)</f>
        <v>464</v>
      </c>
      <c r="C470" s="147">
        <f t="shared" si="98"/>
        <v>0</v>
      </c>
      <c r="D470" s="9"/>
      <c r="E470" s="9"/>
      <c r="F470" s="10"/>
      <c r="G470" s="10"/>
      <c r="H470" s="11"/>
      <c r="I470" s="12"/>
      <c r="J470" s="12"/>
      <c r="K470" s="10"/>
      <c r="L470" s="33">
        <f t="shared" si="91"/>
        <v>0</v>
      </c>
      <c r="M470" s="34">
        <f t="shared" si="99"/>
        <v>0</v>
      </c>
      <c r="N470" s="17">
        <f t="shared" si="92"/>
        <v>0</v>
      </c>
      <c r="O470" s="35">
        <f t="shared" si="93"/>
        <v>0</v>
      </c>
      <c r="P470" s="32">
        <f t="shared" si="94"/>
        <v>0</v>
      </c>
      <c r="Q470" s="10"/>
      <c r="R470" s="13"/>
      <c r="S470" s="14"/>
      <c r="T470" s="10"/>
      <c r="U470" s="144" t="str">
        <f t="shared" si="100"/>
        <v/>
      </c>
      <c r="V470" s="15">
        <f t="shared" si="101"/>
        <v>0</v>
      </c>
      <c r="W470" s="16">
        <f t="shared" si="102"/>
        <v>0</v>
      </c>
      <c r="X470" s="16">
        <f t="shared" si="95"/>
        <v>0</v>
      </c>
      <c r="Y470" s="17">
        <f t="shared" si="96"/>
        <v>0</v>
      </c>
      <c r="Z470" s="17">
        <f t="shared" si="97"/>
        <v>1050.4399999999957</v>
      </c>
      <c r="AA470" s="205" t="str">
        <f>IF(COUNTIF(K$6:K470,K470)=1,MAX(AA$6:AA469)+1,"")</f>
        <v/>
      </c>
      <c r="AB470" s="144">
        <f t="shared" si="103"/>
        <v>0</v>
      </c>
      <c r="AC470" s="24"/>
      <c r="AD470" s="24"/>
      <c r="AE470" s="24"/>
      <c r="AF470" s="24"/>
      <c r="AG470" s="24"/>
      <c r="AH470" s="24"/>
      <c r="AI470" s="24"/>
    </row>
    <row r="471" spans="2:35" ht="12.75">
      <c r="B471" s="31">
        <f>IF($B470="№",1,MAX($B$7:$B470)+1)</f>
        <v>465</v>
      </c>
      <c r="C471" s="147">
        <f t="shared" si="98"/>
        <v>0</v>
      </c>
      <c r="D471" s="9"/>
      <c r="E471" s="9"/>
      <c r="F471" s="10"/>
      <c r="G471" s="10"/>
      <c r="H471" s="11"/>
      <c r="I471" s="12"/>
      <c r="J471" s="12"/>
      <c r="K471" s="10"/>
      <c r="L471" s="33">
        <f t="shared" si="91"/>
        <v>0</v>
      </c>
      <c r="M471" s="34">
        <f t="shared" si="99"/>
        <v>0</v>
      </c>
      <c r="N471" s="17">
        <f t="shared" si="92"/>
        <v>0</v>
      </c>
      <c r="O471" s="35">
        <f t="shared" si="93"/>
        <v>0</v>
      </c>
      <c r="P471" s="32">
        <f t="shared" si="94"/>
        <v>0</v>
      </c>
      <c r="Q471" s="10"/>
      <c r="R471" s="13"/>
      <c r="S471" s="14"/>
      <c r="T471" s="10"/>
      <c r="U471" s="144" t="str">
        <f t="shared" si="100"/>
        <v/>
      </c>
      <c r="V471" s="15">
        <f t="shared" si="101"/>
        <v>0</v>
      </c>
      <c r="W471" s="16">
        <f t="shared" si="102"/>
        <v>0</v>
      </c>
      <c r="X471" s="16">
        <f t="shared" si="95"/>
        <v>0</v>
      </c>
      <c r="Y471" s="17">
        <f t="shared" si="96"/>
        <v>0</v>
      </c>
      <c r="Z471" s="17">
        <f t="shared" si="97"/>
        <v>1050.4399999999957</v>
      </c>
      <c r="AA471" s="205" t="str">
        <f>IF(COUNTIF(K$6:K471,K471)=1,MAX(AA$6:AA470)+1,"")</f>
        <v/>
      </c>
      <c r="AB471" s="144">
        <f t="shared" si="103"/>
        <v>0</v>
      </c>
      <c r="AC471" s="24"/>
      <c r="AD471" s="24"/>
      <c r="AE471" s="24"/>
      <c r="AF471" s="24"/>
      <c r="AG471" s="24"/>
      <c r="AH471" s="24"/>
      <c r="AI471" s="24"/>
    </row>
    <row r="472" spans="2:35" ht="12.75">
      <c r="B472" s="31">
        <f>IF($B471="№",1,MAX($B$7:$B471)+1)</f>
        <v>466</v>
      </c>
      <c r="C472" s="147">
        <f t="shared" si="98"/>
        <v>0</v>
      </c>
      <c r="D472" s="9"/>
      <c r="E472" s="9"/>
      <c r="F472" s="10"/>
      <c r="G472" s="10"/>
      <c r="H472" s="11"/>
      <c r="I472" s="12"/>
      <c r="J472" s="12"/>
      <c r="K472" s="10"/>
      <c r="L472" s="33">
        <f t="shared" si="91"/>
        <v>0</v>
      </c>
      <c r="M472" s="34">
        <f t="shared" si="99"/>
        <v>0</v>
      </c>
      <c r="N472" s="17">
        <f t="shared" si="92"/>
        <v>0</v>
      </c>
      <c r="O472" s="35">
        <f t="shared" si="93"/>
        <v>0</v>
      </c>
      <c r="P472" s="32">
        <f t="shared" si="94"/>
        <v>0</v>
      </c>
      <c r="Q472" s="10"/>
      <c r="R472" s="13"/>
      <c r="S472" s="14"/>
      <c r="T472" s="10"/>
      <c r="U472" s="144" t="str">
        <f t="shared" si="100"/>
        <v/>
      </c>
      <c r="V472" s="15">
        <f t="shared" si="101"/>
        <v>0</v>
      </c>
      <c r="W472" s="16">
        <f t="shared" si="102"/>
        <v>0</v>
      </c>
      <c r="X472" s="16">
        <f t="shared" si="95"/>
        <v>0</v>
      </c>
      <c r="Y472" s="17">
        <f t="shared" si="96"/>
        <v>0</v>
      </c>
      <c r="Z472" s="17">
        <f t="shared" si="97"/>
        <v>1050.4399999999957</v>
      </c>
      <c r="AA472" s="205" t="str">
        <f>IF(COUNTIF(K$6:K472,K472)=1,MAX(AA$6:AA471)+1,"")</f>
        <v/>
      </c>
      <c r="AB472" s="144">
        <f t="shared" si="103"/>
        <v>0</v>
      </c>
      <c r="AC472" s="24"/>
      <c r="AD472" s="24"/>
      <c r="AE472" s="24"/>
      <c r="AF472" s="24"/>
      <c r="AG472" s="24"/>
      <c r="AH472" s="24"/>
      <c r="AI472" s="24"/>
    </row>
    <row r="473" spans="2:35" ht="12.75">
      <c r="B473" s="31">
        <f>IF($B472="№",1,MAX($B$7:$B472)+1)</f>
        <v>467</v>
      </c>
      <c r="C473" s="147">
        <f t="shared" si="98"/>
        <v>0</v>
      </c>
      <c r="D473" s="9"/>
      <c r="E473" s="9"/>
      <c r="F473" s="10"/>
      <c r="G473" s="10"/>
      <c r="H473" s="11"/>
      <c r="I473" s="12"/>
      <c r="J473" s="12"/>
      <c r="K473" s="10"/>
      <c r="L473" s="33">
        <f t="shared" si="91"/>
        <v>0</v>
      </c>
      <c r="M473" s="34">
        <f t="shared" si="99"/>
        <v>0</v>
      </c>
      <c r="N473" s="17">
        <f t="shared" si="92"/>
        <v>0</v>
      </c>
      <c r="O473" s="35">
        <f t="shared" si="93"/>
        <v>0</v>
      </c>
      <c r="P473" s="32">
        <f t="shared" si="94"/>
        <v>0</v>
      </c>
      <c r="Q473" s="10"/>
      <c r="R473" s="13"/>
      <c r="S473" s="14"/>
      <c r="T473" s="10"/>
      <c r="U473" s="144" t="str">
        <f t="shared" si="100"/>
        <v/>
      </c>
      <c r="V473" s="15">
        <f t="shared" si="101"/>
        <v>0</v>
      </c>
      <c r="W473" s="16">
        <f t="shared" si="102"/>
        <v>0</v>
      </c>
      <c r="X473" s="16">
        <f t="shared" si="95"/>
        <v>0</v>
      </c>
      <c r="Y473" s="17">
        <f t="shared" si="96"/>
        <v>0</v>
      </c>
      <c r="Z473" s="17">
        <f t="shared" si="97"/>
        <v>1050.4399999999957</v>
      </c>
      <c r="AA473" s="205" t="str">
        <f>IF(COUNTIF(K$6:K473,K473)=1,MAX(AA$6:AA472)+1,"")</f>
        <v/>
      </c>
      <c r="AB473" s="144">
        <f t="shared" si="103"/>
        <v>0</v>
      </c>
      <c r="AC473" s="24"/>
      <c r="AD473" s="24"/>
      <c r="AE473" s="24"/>
      <c r="AF473" s="24"/>
      <c r="AG473" s="24"/>
      <c r="AH473" s="24"/>
      <c r="AI473" s="24"/>
    </row>
    <row r="474" spans="2:35" ht="12.75">
      <c r="B474" s="31">
        <f>IF($B473="№",1,MAX($B$7:$B473)+1)</f>
        <v>468</v>
      </c>
      <c r="C474" s="147">
        <f t="shared" si="98"/>
        <v>0</v>
      </c>
      <c r="D474" s="9"/>
      <c r="E474" s="9"/>
      <c r="F474" s="10"/>
      <c r="G474" s="10"/>
      <c r="H474" s="11"/>
      <c r="I474" s="12"/>
      <c r="J474" s="12"/>
      <c r="K474" s="10"/>
      <c r="L474" s="33">
        <f t="shared" si="91"/>
        <v>0</v>
      </c>
      <c r="M474" s="34">
        <f t="shared" si="99"/>
        <v>0</v>
      </c>
      <c r="N474" s="17">
        <f t="shared" si="92"/>
        <v>0</v>
      </c>
      <c r="O474" s="35">
        <f t="shared" si="93"/>
        <v>0</v>
      </c>
      <c r="P474" s="32">
        <f t="shared" si="94"/>
        <v>0</v>
      </c>
      <c r="Q474" s="10"/>
      <c r="R474" s="13"/>
      <c r="S474" s="14"/>
      <c r="T474" s="10"/>
      <c r="U474" s="144" t="str">
        <f t="shared" si="100"/>
        <v/>
      </c>
      <c r="V474" s="15">
        <f t="shared" si="101"/>
        <v>0</v>
      </c>
      <c r="W474" s="16">
        <f t="shared" si="102"/>
        <v>0</v>
      </c>
      <c r="X474" s="16">
        <f t="shared" si="95"/>
        <v>0</v>
      </c>
      <c r="Y474" s="17">
        <f t="shared" si="96"/>
        <v>0</v>
      </c>
      <c r="Z474" s="17">
        <f t="shared" si="97"/>
        <v>1050.4399999999957</v>
      </c>
      <c r="AA474" s="205" t="str">
        <f>IF(COUNTIF(K$6:K474,K474)=1,MAX(AA$6:AA473)+1,"")</f>
        <v/>
      </c>
      <c r="AB474" s="144">
        <f t="shared" si="103"/>
        <v>0</v>
      </c>
      <c r="AC474" s="24"/>
      <c r="AD474" s="24"/>
      <c r="AE474" s="24"/>
      <c r="AF474" s="24"/>
      <c r="AG474" s="24"/>
      <c r="AH474" s="24"/>
      <c r="AI474" s="24"/>
    </row>
    <row r="475" spans="2:35" ht="12.75">
      <c r="B475" s="31">
        <f>IF($B474="№",1,MAX($B$7:$B474)+1)</f>
        <v>469</v>
      </c>
      <c r="C475" s="147">
        <f t="shared" si="98"/>
        <v>0</v>
      </c>
      <c r="D475" s="9"/>
      <c r="E475" s="9"/>
      <c r="F475" s="10"/>
      <c r="G475" s="10"/>
      <c r="H475" s="11"/>
      <c r="I475" s="12"/>
      <c r="J475" s="12"/>
      <c r="K475" s="10"/>
      <c r="L475" s="33">
        <f t="shared" si="91"/>
        <v>0</v>
      </c>
      <c r="M475" s="34">
        <f t="shared" si="99"/>
        <v>0</v>
      </c>
      <c r="N475" s="17">
        <f t="shared" si="92"/>
        <v>0</v>
      </c>
      <c r="O475" s="35">
        <f t="shared" si="93"/>
        <v>0</v>
      </c>
      <c r="P475" s="32">
        <f t="shared" si="94"/>
        <v>0</v>
      </c>
      <c r="Q475" s="10"/>
      <c r="R475" s="13"/>
      <c r="S475" s="14"/>
      <c r="T475" s="10"/>
      <c r="U475" s="144" t="str">
        <f t="shared" si="100"/>
        <v/>
      </c>
      <c r="V475" s="15">
        <f t="shared" si="101"/>
        <v>0</v>
      </c>
      <c r="W475" s="16">
        <f t="shared" si="102"/>
        <v>0</v>
      </c>
      <c r="X475" s="16">
        <f t="shared" si="95"/>
        <v>0</v>
      </c>
      <c r="Y475" s="17">
        <f t="shared" si="96"/>
        <v>0</v>
      </c>
      <c r="Z475" s="17">
        <f t="shared" si="97"/>
        <v>1050.4399999999957</v>
      </c>
      <c r="AA475" s="205" t="str">
        <f>IF(COUNTIF(K$6:K475,K475)=1,MAX(AA$6:AA474)+1,"")</f>
        <v/>
      </c>
      <c r="AB475" s="144">
        <f t="shared" si="103"/>
        <v>0</v>
      </c>
      <c r="AC475" s="24"/>
      <c r="AD475" s="24"/>
      <c r="AE475" s="24"/>
      <c r="AF475" s="24"/>
      <c r="AG475" s="24"/>
      <c r="AH475" s="24"/>
      <c r="AI475" s="24"/>
    </row>
    <row r="476" spans="2:35" ht="12.75">
      <c r="B476" s="31">
        <f>IF($B475="№",1,MAX($B$7:$B475)+1)</f>
        <v>470</v>
      </c>
      <c r="C476" s="147">
        <f t="shared" si="98"/>
        <v>0</v>
      </c>
      <c r="D476" s="9"/>
      <c r="E476" s="9"/>
      <c r="F476" s="10"/>
      <c r="G476" s="10"/>
      <c r="H476" s="11"/>
      <c r="I476" s="12"/>
      <c r="J476" s="12"/>
      <c r="K476" s="10"/>
      <c r="L476" s="33">
        <f t="shared" si="91"/>
        <v>0</v>
      </c>
      <c r="M476" s="34">
        <f t="shared" si="99"/>
        <v>0</v>
      </c>
      <c r="N476" s="17">
        <f t="shared" si="92"/>
        <v>0</v>
      </c>
      <c r="O476" s="35">
        <f t="shared" si="93"/>
        <v>0</v>
      </c>
      <c r="P476" s="32">
        <f t="shared" si="94"/>
        <v>0</v>
      </c>
      <c r="Q476" s="10"/>
      <c r="R476" s="13"/>
      <c r="S476" s="14"/>
      <c r="T476" s="10"/>
      <c r="U476" s="144" t="str">
        <f t="shared" si="100"/>
        <v/>
      </c>
      <c r="V476" s="15">
        <f t="shared" si="101"/>
        <v>0</v>
      </c>
      <c r="W476" s="16">
        <f t="shared" si="102"/>
        <v>0</v>
      </c>
      <c r="X476" s="16">
        <f t="shared" si="95"/>
        <v>0</v>
      </c>
      <c r="Y476" s="17">
        <f t="shared" si="96"/>
        <v>0</v>
      </c>
      <c r="Z476" s="17">
        <f t="shared" si="97"/>
        <v>1050.4399999999957</v>
      </c>
      <c r="AA476" s="205" t="str">
        <f>IF(COUNTIF(K$6:K476,K476)=1,MAX(AA$6:AA475)+1,"")</f>
        <v/>
      </c>
      <c r="AB476" s="144">
        <f t="shared" si="103"/>
        <v>0</v>
      </c>
      <c r="AC476" s="24"/>
      <c r="AD476" s="24"/>
      <c r="AE476" s="24"/>
      <c r="AF476" s="24"/>
      <c r="AG476" s="24"/>
      <c r="AH476" s="24"/>
      <c r="AI476" s="24"/>
    </row>
    <row r="477" spans="2:35" ht="12.75">
      <c r="B477" s="31">
        <f>IF($B476="№",1,MAX($B$7:$B476)+1)</f>
        <v>471</v>
      </c>
      <c r="C477" s="147">
        <f t="shared" si="98"/>
        <v>0</v>
      </c>
      <c r="D477" s="9"/>
      <c r="E477" s="9"/>
      <c r="F477" s="10"/>
      <c r="G477" s="10"/>
      <c r="H477" s="11"/>
      <c r="I477" s="12"/>
      <c r="J477" s="12"/>
      <c r="K477" s="10"/>
      <c r="L477" s="33">
        <f t="shared" si="91"/>
        <v>0</v>
      </c>
      <c r="M477" s="34">
        <f t="shared" si="99"/>
        <v>0</v>
      </c>
      <c r="N477" s="17">
        <f t="shared" si="92"/>
        <v>0</v>
      </c>
      <c r="O477" s="35">
        <f t="shared" si="93"/>
        <v>0</v>
      </c>
      <c r="P477" s="32">
        <f t="shared" si="94"/>
        <v>0</v>
      </c>
      <c r="Q477" s="10"/>
      <c r="R477" s="13"/>
      <c r="S477" s="14"/>
      <c r="T477" s="10"/>
      <c r="U477" s="144" t="str">
        <f t="shared" si="100"/>
        <v/>
      </c>
      <c r="V477" s="15">
        <f t="shared" si="101"/>
        <v>0</v>
      </c>
      <c r="W477" s="16">
        <f t="shared" si="102"/>
        <v>0</v>
      </c>
      <c r="X477" s="16">
        <f t="shared" si="95"/>
        <v>0</v>
      </c>
      <c r="Y477" s="17">
        <f t="shared" si="96"/>
        <v>0</v>
      </c>
      <c r="Z477" s="17">
        <f t="shared" si="97"/>
        <v>1050.4399999999957</v>
      </c>
      <c r="AA477" s="205" t="str">
        <f>IF(COUNTIF(K$6:K477,K477)=1,MAX(AA$6:AA476)+1,"")</f>
        <v/>
      </c>
      <c r="AB477" s="144">
        <f t="shared" si="103"/>
        <v>0</v>
      </c>
      <c r="AC477" s="24"/>
      <c r="AD477" s="24"/>
      <c r="AE477" s="24"/>
      <c r="AF477" s="24"/>
      <c r="AG477" s="24"/>
      <c r="AH477" s="24"/>
      <c r="AI477" s="24"/>
    </row>
    <row r="478" spans="2:35" ht="12.75">
      <c r="B478" s="31">
        <f>IF($B477="№",1,MAX($B$7:$B477)+1)</f>
        <v>472</v>
      </c>
      <c r="C478" s="147">
        <f t="shared" si="98"/>
        <v>0</v>
      </c>
      <c r="D478" s="9"/>
      <c r="E478" s="9"/>
      <c r="F478" s="10"/>
      <c r="G478" s="10"/>
      <c r="H478" s="11"/>
      <c r="I478" s="12"/>
      <c r="J478" s="12"/>
      <c r="K478" s="10"/>
      <c r="L478" s="33">
        <f t="shared" si="91"/>
        <v>0</v>
      </c>
      <c r="M478" s="34">
        <f t="shared" si="99"/>
        <v>0</v>
      </c>
      <c r="N478" s="17">
        <f t="shared" si="92"/>
        <v>0</v>
      </c>
      <c r="O478" s="35">
        <f t="shared" si="93"/>
        <v>0</v>
      </c>
      <c r="P478" s="32">
        <f t="shared" si="94"/>
        <v>0</v>
      </c>
      <c r="Q478" s="10"/>
      <c r="R478" s="13"/>
      <c r="S478" s="14"/>
      <c r="T478" s="10"/>
      <c r="U478" s="144" t="str">
        <f t="shared" si="100"/>
        <v/>
      </c>
      <c r="V478" s="15">
        <f t="shared" si="101"/>
        <v>0</v>
      </c>
      <c r="W478" s="16">
        <f t="shared" si="102"/>
        <v>0</v>
      </c>
      <c r="X478" s="16">
        <f t="shared" si="95"/>
        <v>0</v>
      </c>
      <c r="Y478" s="17">
        <f t="shared" si="96"/>
        <v>0</v>
      </c>
      <c r="Z478" s="17">
        <f t="shared" si="97"/>
        <v>1050.4399999999957</v>
      </c>
      <c r="AA478" s="205" t="str">
        <f>IF(COUNTIF(K$6:K478,K478)=1,MAX(AA$6:AA477)+1,"")</f>
        <v/>
      </c>
      <c r="AB478" s="144">
        <f t="shared" si="103"/>
        <v>0</v>
      </c>
      <c r="AC478" s="24"/>
      <c r="AD478" s="24"/>
      <c r="AE478" s="24"/>
      <c r="AF478" s="24"/>
      <c r="AG478" s="24"/>
      <c r="AH478" s="24"/>
      <c r="AI478" s="24"/>
    </row>
    <row r="479" spans="2:35" ht="12.75">
      <c r="B479" s="31">
        <f>IF($B478="№",1,MAX($B$7:$B478)+1)</f>
        <v>473</v>
      </c>
      <c r="C479" s="147">
        <f t="shared" si="98"/>
        <v>0</v>
      </c>
      <c r="D479" s="9"/>
      <c r="E479" s="9"/>
      <c r="F479" s="10"/>
      <c r="G479" s="10"/>
      <c r="H479" s="11"/>
      <c r="I479" s="12"/>
      <c r="J479" s="12"/>
      <c r="K479" s="10"/>
      <c r="L479" s="33">
        <f t="shared" si="91"/>
        <v>0</v>
      </c>
      <c r="M479" s="34">
        <f t="shared" si="99"/>
        <v>0</v>
      </c>
      <c r="N479" s="17">
        <f t="shared" si="92"/>
        <v>0</v>
      </c>
      <c r="O479" s="35">
        <f t="shared" si="93"/>
        <v>0</v>
      </c>
      <c r="P479" s="32">
        <f t="shared" si="94"/>
        <v>0</v>
      </c>
      <c r="Q479" s="10"/>
      <c r="R479" s="13"/>
      <c r="S479" s="14"/>
      <c r="T479" s="10"/>
      <c r="U479" s="144" t="str">
        <f t="shared" si="100"/>
        <v/>
      </c>
      <c r="V479" s="15">
        <f t="shared" si="101"/>
        <v>0</v>
      </c>
      <c r="W479" s="16">
        <f t="shared" si="102"/>
        <v>0</v>
      </c>
      <c r="X479" s="16">
        <f t="shared" si="95"/>
        <v>0</v>
      </c>
      <c r="Y479" s="17">
        <f t="shared" si="96"/>
        <v>0</v>
      </c>
      <c r="Z479" s="17">
        <f t="shared" si="97"/>
        <v>1050.4399999999957</v>
      </c>
      <c r="AA479" s="205" t="str">
        <f>IF(COUNTIF(K$6:K479,K479)=1,MAX(AA$6:AA478)+1,"")</f>
        <v/>
      </c>
      <c r="AB479" s="144">
        <f t="shared" si="103"/>
        <v>0</v>
      </c>
      <c r="AC479" s="24"/>
      <c r="AD479" s="24"/>
      <c r="AE479" s="24"/>
      <c r="AF479" s="24"/>
      <c r="AG479" s="24"/>
      <c r="AH479" s="24"/>
      <c r="AI479" s="24"/>
    </row>
    <row r="480" spans="2:35" ht="12.75">
      <c r="B480" s="31">
        <f>IF($B479="№",1,MAX($B$7:$B479)+1)</f>
        <v>474</v>
      </c>
      <c r="C480" s="147">
        <f t="shared" si="98"/>
        <v>0</v>
      </c>
      <c r="D480" s="9"/>
      <c r="E480" s="9"/>
      <c r="F480" s="10"/>
      <c r="G480" s="10"/>
      <c r="H480" s="11"/>
      <c r="I480" s="12"/>
      <c r="J480" s="12"/>
      <c r="K480" s="10"/>
      <c r="L480" s="33">
        <f t="shared" si="91"/>
        <v>0</v>
      </c>
      <c r="M480" s="34">
        <f t="shared" si="99"/>
        <v>0</v>
      </c>
      <c r="N480" s="17">
        <f t="shared" si="92"/>
        <v>0</v>
      </c>
      <c r="O480" s="35">
        <f t="shared" si="93"/>
        <v>0</v>
      </c>
      <c r="P480" s="32">
        <f t="shared" si="94"/>
        <v>0</v>
      </c>
      <c r="Q480" s="10"/>
      <c r="R480" s="13"/>
      <c r="S480" s="14"/>
      <c r="T480" s="10"/>
      <c r="U480" s="144" t="str">
        <f t="shared" si="100"/>
        <v/>
      </c>
      <c r="V480" s="15">
        <f t="shared" si="101"/>
        <v>0</v>
      </c>
      <c r="W480" s="16">
        <f t="shared" si="102"/>
        <v>0</v>
      </c>
      <c r="X480" s="16">
        <f t="shared" si="95"/>
        <v>0</v>
      </c>
      <c r="Y480" s="17">
        <f t="shared" si="96"/>
        <v>0</v>
      </c>
      <c r="Z480" s="17">
        <f t="shared" si="97"/>
        <v>1050.4399999999957</v>
      </c>
      <c r="AA480" s="205" t="str">
        <f>IF(COUNTIF(K$6:K480,K480)=1,MAX(AA$6:AA479)+1,"")</f>
        <v/>
      </c>
      <c r="AB480" s="144">
        <f t="shared" si="103"/>
        <v>0</v>
      </c>
      <c r="AC480" s="24"/>
      <c r="AD480" s="24"/>
      <c r="AE480" s="24"/>
      <c r="AF480" s="24"/>
      <c r="AG480" s="24"/>
      <c r="AH480" s="24"/>
      <c r="AI480" s="24"/>
    </row>
    <row r="481" spans="2:35" ht="12.75">
      <c r="B481" s="31">
        <f>IF($B480="№",1,MAX($B$7:$B480)+1)</f>
        <v>475</v>
      </c>
      <c r="C481" s="147">
        <f t="shared" si="98"/>
        <v>0</v>
      </c>
      <c r="D481" s="9"/>
      <c r="E481" s="9"/>
      <c r="F481" s="10"/>
      <c r="G481" s="10"/>
      <c r="H481" s="11"/>
      <c r="I481" s="12"/>
      <c r="J481" s="12"/>
      <c r="K481" s="10"/>
      <c r="L481" s="33">
        <f t="shared" si="91"/>
        <v>0</v>
      </c>
      <c r="M481" s="34">
        <f t="shared" si="99"/>
        <v>0</v>
      </c>
      <c r="N481" s="17">
        <f t="shared" si="92"/>
        <v>0</v>
      </c>
      <c r="O481" s="35">
        <f t="shared" si="93"/>
        <v>0</v>
      </c>
      <c r="P481" s="32">
        <f t="shared" si="94"/>
        <v>0</v>
      </c>
      <c r="Q481" s="10"/>
      <c r="R481" s="13"/>
      <c r="S481" s="14"/>
      <c r="T481" s="10"/>
      <c r="U481" s="144" t="str">
        <f t="shared" si="100"/>
        <v/>
      </c>
      <c r="V481" s="15">
        <f t="shared" si="101"/>
        <v>0</v>
      </c>
      <c r="W481" s="16">
        <f t="shared" si="102"/>
        <v>0</v>
      </c>
      <c r="X481" s="16">
        <f t="shared" si="95"/>
        <v>0</v>
      </c>
      <c r="Y481" s="17">
        <f t="shared" si="96"/>
        <v>0</v>
      </c>
      <c r="Z481" s="17">
        <f t="shared" si="97"/>
        <v>1050.4399999999957</v>
      </c>
      <c r="AA481" s="205" t="str">
        <f>IF(COUNTIF(K$6:K481,K481)=1,MAX(AA$6:AA480)+1,"")</f>
        <v/>
      </c>
      <c r="AB481" s="144">
        <f t="shared" si="103"/>
        <v>0</v>
      </c>
      <c r="AC481" s="24"/>
      <c r="AD481" s="24"/>
      <c r="AE481" s="24"/>
      <c r="AF481" s="24"/>
      <c r="AG481" s="24"/>
      <c r="AH481" s="24"/>
      <c r="AI481" s="24"/>
    </row>
    <row r="482" spans="2:35" ht="12.75">
      <c r="B482" s="31">
        <f>IF($B481="№",1,MAX($B$7:$B481)+1)</f>
        <v>476</v>
      </c>
      <c r="C482" s="147">
        <f t="shared" si="98"/>
        <v>0</v>
      </c>
      <c r="D482" s="9"/>
      <c r="E482" s="9"/>
      <c r="F482" s="10"/>
      <c r="G482" s="10"/>
      <c r="H482" s="11"/>
      <c r="I482" s="12"/>
      <c r="J482" s="12"/>
      <c r="K482" s="10"/>
      <c r="L482" s="33">
        <f t="shared" si="91"/>
        <v>0</v>
      </c>
      <c r="M482" s="34">
        <f t="shared" si="99"/>
        <v>0</v>
      </c>
      <c r="N482" s="17">
        <f t="shared" si="92"/>
        <v>0</v>
      </c>
      <c r="O482" s="35">
        <f t="shared" si="93"/>
        <v>0</v>
      </c>
      <c r="P482" s="32">
        <f t="shared" si="94"/>
        <v>0</v>
      </c>
      <c r="Q482" s="10"/>
      <c r="R482" s="13"/>
      <c r="S482" s="14"/>
      <c r="T482" s="10"/>
      <c r="U482" s="144" t="str">
        <f t="shared" si="100"/>
        <v/>
      </c>
      <c r="V482" s="15">
        <f t="shared" si="101"/>
        <v>0</v>
      </c>
      <c r="W482" s="16">
        <f t="shared" si="102"/>
        <v>0</v>
      </c>
      <c r="X482" s="16">
        <f t="shared" si="95"/>
        <v>0</v>
      </c>
      <c r="Y482" s="17">
        <f t="shared" si="96"/>
        <v>0</v>
      </c>
      <c r="Z482" s="17">
        <f t="shared" si="97"/>
        <v>1050.4399999999957</v>
      </c>
      <c r="AA482" s="205" t="str">
        <f>IF(COUNTIF(K$6:K482,K482)=1,MAX(AA$6:AA481)+1,"")</f>
        <v/>
      </c>
      <c r="AB482" s="144">
        <f t="shared" si="103"/>
        <v>0</v>
      </c>
      <c r="AC482" s="24"/>
      <c r="AD482" s="24"/>
      <c r="AE482" s="24"/>
      <c r="AF482" s="24"/>
      <c r="AG482" s="24"/>
      <c r="AH482" s="24"/>
      <c r="AI482" s="24"/>
    </row>
    <row r="483" spans="2:35" ht="12.75">
      <c r="B483" s="31">
        <f>IF($B482="№",1,MAX($B$7:$B482)+1)</f>
        <v>477</v>
      </c>
      <c r="C483" s="147">
        <f t="shared" si="98"/>
        <v>0</v>
      </c>
      <c r="D483" s="9"/>
      <c r="E483" s="9"/>
      <c r="F483" s="10"/>
      <c r="G483" s="10"/>
      <c r="H483" s="11"/>
      <c r="I483" s="12"/>
      <c r="J483" s="12"/>
      <c r="K483" s="10"/>
      <c r="L483" s="33">
        <f t="shared" si="91"/>
        <v>0</v>
      </c>
      <c r="M483" s="34">
        <f t="shared" si="99"/>
        <v>0</v>
      </c>
      <c r="N483" s="17">
        <f t="shared" si="92"/>
        <v>0</v>
      </c>
      <c r="O483" s="35">
        <f t="shared" si="93"/>
        <v>0</v>
      </c>
      <c r="P483" s="32">
        <f t="shared" si="94"/>
        <v>0</v>
      </c>
      <c r="Q483" s="10"/>
      <c r="R483" s="13"/>
      <c r="S483" s="14"/>
      <c r="T483" s="10"/>
      <c r="U483" s="144" t="str">
        <f t="shared" si="100"/>
        <v/>
      </c>
      <c r="V483" s="15">
        <f t="shared" si="101"/>
        <v>0</v>
      </c>
      <c r="W483" s="16">
        <f t="shared" si="102"/>
        <v>0</v>
      </c>
      <c r="X483" s="16">
        <f t="shared" si="95"/>
        <v>0</v>
      </c>
      <c r="Y483" s="17">
        <f t="shared" si="96"/>
        <v>0</v>
      </c>
      <c r="Z483" s="17">
        <f t="shared" si="97"/>
        <v>1050.4399999999957</v>
      </c>
      <c r="AA483" s="205" t="str">
        <f>IF(COUNTIF(K$6:K483,K483)=1,MAX(AA$6:AA482)+1,"")</f>
        <v/>
      </c>
      <c r="AB483" s="144">
        <f t="shared" si="103"/>
        <v>0</v>
      </c>
      <c r="AC483" s="24"/>
      <c r="AD483" s="24"/>
      <c r="AE483" s="24"/>
      <c r="AF483" s="24"/>
      <c r="AG483" s="24"/>
      <c r="AH483" s="24"/>
      <c r="AI483" s="24"/>
    </row>
    <row r="484" spans="2:35" ht="12.75">
      <c r="B484" s="31">
        <f>IF($B483="№",1,MAX($B$7:$B483)+1)</f>
        <v>478</v>
      </c>
      <c r="C484" s="147">
        <f t="shared" si="98"/>
        <v>0</v>
      </c>
      <c r="D484" s="9"/>
      <c r="E484" s="9"/>
      <c r="F484" s="10"/>
      <c r="G484" s="10"/>
      <c r="H484" s="11"/>
      <c r="I484" s="12"/>
      <c r="J484" s="12"/>
      <c r="K484" s="10"/>
      <c r="L484" s="33">
        <f t="shared" si="91"/>
        <v>0</v>
      </c>
      <c r="M484" s="34">
        <f t="shared" si="99"/>
        <v>0</v>
      </c>
      <c r="N484" s="17">
        <f t="shared" si="92"/>
        <v>0</v>
      </c>
      <c r="O484" s="35">
        <f t="shared" si="93"/>
        <v>0</v>
      </c>
      <c r="P484" s="32">
        <f t="shared" si="94"/>
        <v>0</v>
      </c>
      <c r="Q484" s="10"/>
      <c r="R484" s="13"/>
      <c r="S484" s="14"/>
      <c r="T484" s="10"/>
      <c r="U484" s="144" t="str">
        <f t="shared" si="100"/>
        <v/>
      </c>
      <c r="V484" s="15">
        <f t="shared" si="101"/>
        <v>0</v>
      </c>
      <c r="W484" s="16">
        <f t="shared" si="102"/>
        <v>0</v>
      </c>
      <c r="X484" s="16">
        <f t="shared" si="95"/>
        <v>0</v>
      </c>
      <c r="Y484" s="17">
        <f t="shared" si="96"/>
        <v>0</v>
      </c>
      <c r="Z484" s="17">
        <f t="shared" si="97"/>
        <v>1050.4399999999957</v>
      </c>
      <c r="AA484" s="205" t="str">
        <f>IF(COUNTIF(K$6:K484,K484)=1,MAX(AA$6:AA483)+1,"")</f>
        <v/>
      </c>
      <c r="AB484" s="144">
        <f t="shared" si="103"/>
        <v>0</v>
      </c>
      <c r="AC484" s="24"/>
      <c r="AD484" s="24"/>
      <c r="AE484" s="24"/>
      <c r="AF484" s="24"/>
      <c r="AG484" s="24"/>
      <c r="AH484" s="24"/>
      <c r="AI484" s="24"/>
    </row>
    <row r="485" spans="2:35" ht="12.75">
      <c r="B485" s="31">
        <f>IF($B484="№",1,MAX($B$7:$B484)+1)</f>
        <v>479</v>
      </c>
      <c r="C485" s="147">
        <f t="shared" si="98"/>
        <v>0</v>
      </c>
      <c r="D485" s="9"/>
      <c r="E485" s="9"/>
      <c r="F485" s="10"/>
      <c r="G485" s="10"/>
      <c r="H485" s="11"/>
      <c r="I485" s="12"/>
      <c r="J485" s="12"/>
      <c r="K485" s="10"/>
      <c r="L485" s="33">
        <f t="shared" si="91"/>
        <v>0</v>
      </c>
      <c r="M485" s="34">
        <f t="shared" si="99"/>
        <v>0</v>
      </c>
      <c r="N485" s="17">
        <f t="shared" si="92"/>
        <v>0</v>
      </c>
      <c r="O485" s="35">
        <f t="shared" si="93"/>
        <v>0</v>
      </c>
      <c r="P485" s="32">
        <f t="shared" si="94"/>
        <v>0</v>
      </c>
      <c r="Q485" s="10"/>
      <c r="R485" s="13"/>
      <c r="S485" s="14"/>
      <c r="T485" s="10"/>
      <c r="U485" s="144" t="str">
        <f t="shared" si="100"/>
        <v/>
      </c>
      <c r="V485" s="15">
        <f t="shared" si="101"/>
        <v>0</v>
      </c>
      <c r="W485" s="16">
        <f t="shared" si="102"/>
        <v>0</v>
      </c>
      <c r="X485" s="16">
        <f t="shared" si="95"/>
        <v>0</v>
      </c>
      <c r="Y485" s="17">
        <f t="shared" si="96"/>
        <v>0</v>
      </c>
      <c r="Z485" s="17">
        <f t="shared" si="97"/>
        <v>1050.4399999999957</v>
      </c>
      <c r="AA485" s="205" t="str">
        <f>IF(COUNTIF(K$6:K485,K485)=1,MAX(AA$6:AA484)+1,"")</f>
        <v/>
      </c>
      <c r="AB485" s="144">
        <f t="shared" si="103"/>
        <v>0</v>
      </c>
      <c r="AC485" s="24"/>
      <c r="AD485" s="24"/>
      <c r="AE485" s="24"/>
      <c r="AF485" s="24"/>
      <c r="AG485" s="24"/>
      <c r="AH485" s="24"/>
      <c r="AI485" s="24"/>
    </row>
    <row r="486" spans="2:35" ht="12.75">
      <c r="B486" s="31">
        <f>IF($B485="№",1,MAX($B$7:$B485)+1)</f>
        <v>480</v>
      </c>
      <c r="C486" s="147">
        <f t="shared" si="98"/>
        <v>0</v>
      </c>
      <c r="D486" s="9"/>
      <c r="E486" s="9"/>
      <c r="F486" s="10"/>
      <c r="G486" s="10"/>
      <c r="H486" s="11"/>
      <c r="I486" s="12"/>
      <c r="J486" s="12"/>
      <c r="K486" s="10"/>
      <c r="L486" s="33">
        <f t="shared" si="91"/>
        <v>0</v>
      </c>
      <c r="M486" s="34">
        <f t="shared" si="99"/>
        <v>0</v>
      </c>
      <c r="N486" s="17">
        <f t="shared" si="92"/>
        <v>0</v>
      </c>
      <c r="O486" s="35">
        <f t="shared" si="93"/>
        <v>0</v>
      </c>
      <c r="P486" s="32">
        <f t="shared" si="94"/>
        <v>0</v>
      </c>
      <c r="Q486" s="10"/>
      <c r="R486" s="13"/>
      <c r="S486" s="14"/>
      <c r="T486" s="10"/>
      <c r="U486" s="144" t="str">
        <f t="shared" si="100"/>
        <v/>
      </c>
      <c r="V486" s="15">
        <f t="shared" si="101"/>
        <v>0</v>
      </c>
      <c r="W486" s="16">
        <f t="shared" si="102"/>
        <v>0</v>
      </c>
      <c r="X486" s="16">
        <f t="shared" si="95"/>
        <v>0</v>
      </c>
      <c r="Y486" s="17">
        <f t="shared" si="96"/>
        <v>0</v>
      </c>
      <c r="Z486" s="17">
        <f t="shared" si="97"/>
        <v>1050.4399999999957</v>
      </c>
      <c r="AA486" s="205" t="str">
        <f>IF(COUNTIF(K$6:K486,K486)=1,MAX(AA$6:AA485)+1,"")</f>
        <v/>
      </c>
      <c r="AB486" s="144">
        <f t="shared" si="103"/>
        <v>0</v>
      </c>
      <c r="AC486" s="24"/>
      <c r="AD486" s="24"/>
      <c r="AE486" s="24"/>
      <c r="AF486" s="24"/>
      <c r="AG486" s="24"/>
      <c r="AH486" s="24"/>
      <c r="AI486" s="24"/>
    </row>
    <row r="487" spans="2:35" ht="12.75">
      <c r="B487" s="31">
        <f>IF($B486="№",1,MAX($B$7:$B486)+1)</f>
        <v>481</v>
      </c>
      <c r="C487" s="147">
        <f t="shared" si="98"/>
        <v>0</v>
      </c>
      <c r="D487" s="9"/>
      <c r="E487" s="9"/>
      <c r="F487" s="10"/>
      <c r="G487" s="10"/>
      <c r="H487" s="11"/>
      <c r="I487" s="12"/>
      <c r="J487" s="12"/>
      <c r="K487" s="10"/>
      <c r="L487" s="33">
        <f t="shared" si="91"/>
        <v>0</v>
      </c>
      <c r="M487" s="34">
        <f t="shared" si="99"/>
        <v>0</v>
      </c>
      <c r="N487" s="17">
        <f t="shared" si="92"/>
        <v>0</v>
      </c>
      <c r="O487" s="35">
        <f t="shared" si="93"/>
        <v>0</v>
      </c>
      <c r="P487" s="32">
        <f t="shared" si="94"/>
        <v>0</v>
      </c>
      <c r="Q487" s="10"/>
      <c r="R487" s="13"/>
      <c r="S487" s="14"/>
      <c r="T487" s="10"/>
      <c r="U487" s="144" t="str">
        <f t="shared" si="100"/>
        <v/>
      </c>
      <c r="V487" s="15">
        <f t="shared" si="101"/>
        <v>0</v>
      </c>
      <c r="W487" s="16">
        <f t="shared" si="102"/>
        <v>0</v>
      </c>
      <c r="X487" s="16">
        <f t="shared" si="95"/>
        <v>0</v>
      </c>
      <c r="Y487" s="17">
        <f t="shared" si="96"/>
        <v>0</v>
      </c>
      <c r="Z487" s="17">
        <f t="shared" si="97"/>
        <v>1050.4399999999957</v>
      </c>
      <c r="AA487" s="205" t="str">
        <f>IF(COUNTIF(K$6:K487,K487)=1,MAX(AA$6:AA486)+1,"")</f>
        <v/>
      </c>
      <c r="AB487" s="144">
        <f t="shared" si="103"/>
        <v>0</v>
      </c>
      <c r="AC487" s="24"/>
      <c r="AD487" s="24"/>
      <c r="AE487" s="24"/>
      <c r="AF487" s="24"/>
      <c r="AG487" s="24"/>
      <c r="AH487" s="24"/>
      <c r="AI487" s="24"/>
    </row>
    <row r="488" spans="2:35" ht="12.75">
      <c r="B488" s="31">
        <f>IF($B487="№",1,MAX($B$7:$B487)+1)</f>
        <v>482</v>
      </c>
      <c r="C488" s="147">
        <f t="shared" si="98"/>
        <v>0</v>
      </c>
      <c r="D488" s="9"/>
      <c r="E488" s="9"/>
      <c r="F488" s="10"/>
      <c r="G488" s="10"/>
      <c r="H488" s="11"/>
      <c r="I488" s="12"/>
      <c r="J488" s="12"/>
      <c r="K488" s="10"/>
      <c r="L488" s="33">
        <f t="shared" si="91"/>
        <v>0</v>
      </c>
      <c r="M488" s="34">
        <f t="shared" si="99"/>
        <v>0</v>
      </c>
      <c r="N488" s="17">
        <f t="shared" si="92"/>
        <v>0</v>
      </c>
      <c r="O488" s="35">
        <f t="shared" si="93"/>
        <v>0</v>
      </c>
      <c r="P488" s="32">
        <f t="shared" si="94"/>
        <v>0</v>
      </c>
      <c r="Q488" s="10"/>
      <c r="R488" s="13"/>
      <c r="S488" s="14"/>
      <c r="T488" s="10"/>
      <c r="U488" s="144" t="str">
        <f t="shared" si="100"/>
        <v/>
      </c>
      <c r="V488" s="15">
        <f t="shared" si="101"/>
        <v>0</v>
      </c>
      <c r="W488" s="16">
        <f t="shared" si="102"/>
        <v>0</v>
      </c>
      <c r="X488" s="16">
        <f t="shared" si="95"/>
        <v>0</v>
      </c>
      <c r="Y488" s="17">
        <f t="shared" si="96"/>
        <v>0</v>
      </c>
      <c r="Z488" s="17">
        <f t="shared" si="97"/>
        <v>1050.4399999999957</v>
      </c>
      <c r="AA488" s="205" t="str">
        <f>IF(COUNTIF(K$6:K488,K488)=1,MAX(AA$6:AA487)+1,"")</f>
        <v/>
      </c>
      <c r="AB488" s="144">
        <f t="shared" si="103"/>
        <v>0</v>
      </c>
      <c r="AC488" s="24"/>
      <c r="AD488" s="24"/>
      <c r="AE488" s="24"/>
      <c r="AF488" s="24"/>
      <c r="AG488" s="24"/>
      <c r="AH488" s="24"/>
      <c r="AI488" s="24"/>
    </row>
    <row r="489" spans="2:35" ht="12.75">
      <c r="B489" s="31">
        <f>IF($B488="№",1,MAX($B$7:$B488)+1)</f>
        <v>483</v>
      </c>
      <c r="C489" s="147">
        <f t="shared" si="98"/>
        <v>0</v>
      </c>
      <c r="D489" s="9"/>
      <c r="E489" s="9"/>
      <c r="F489" s="10"/>
      <c r="G489" s="10"/>
      <c r="H489" s="11"/>
      <c r="I489" s="12"/>
      <c r="J489" s="12"/>
      <c r="K489" s="10"/>
      <c r="L489" s="33">
        <f t="shared" si="91"/>
        <v>0</v>
      </c>
      <c r="M489" s="34">
        <f t="shared" si="99"/>
        <v>0</v>
      </c>
      <c r="N489" s="17">
        <f t="shared" si="92"/>
        <v>0</v>
      </c>
      <c r="O489" s="35">
        <f t="shared" si="93"/>
        <v>0</v>
      </c>
      <c r="P489" s="32">
        <f t="shared" si="94"/>
        <v>0</v>
      </c>
      <c r="Q489" s="10"/>
      <c r="R489" s="13"/>
      <c r="S489" s="14"/>
      <c r="T489" s="10"/>
      <c r="U489" s="144" t="str">
        <f t="shared" si="100"/>
        <v/>
      </c>
      <c r="V489" s="15">
        <f t="shared" si="101"/>
        <v>0</v>
      </c>
      <c r="W489" s="16">
        <f t="shared" si="102"/>
        <v>0</v>
      </c>
      <c r="X489" s="16">
        <f t="shared" si="95"/>
        <v>0</v>
      </c>
      <c r="Y489" s="17">
        <f t="shared" si="96"/>
        <v>0</v>
      </c>
      <c r="Z489" s="17">
        <f t="shared" si="97"/>
        <v>1050.4399999999957</v>
      </c>
      <c r="AA489" s="205" t="str">
        <f>IF(COUNTIF(K$6:K489,K489)=1,MAX(AA$6:AA488)+1,"")</f>
        <v/>
      </c>
      <c r="AB489" s="144">
        <f t="shared" si="103"/>
        <v>0</v>
      </c>
      <c r="AC489" s="24"/>
      <c r="AD489" s="24"/>
      <c r="AE489" s="24"/>
      <c r="AF489" s="24"/>
      <c r="AG489" s="24"/>
      <c r="AH489" s="24"/>
      <c r="AI489" s="24"/>
    </row>
    <row r="490" spans="2:35" ht="12.75">
      <c r="B490" s="31">
        <f>IF($B489="№",1,MAX($B$7:$B489)+1)</f>
        <v>484</v>
      </c>
      <c r="C490" s="147">
        <f t="shared" si="98"/>
        <v>0</v>
      </c>
      <c r="D490" s="9"/>
      <c r="E490" s="9"/>
      <c r="F490" s="10"/>
      <c r="G490" s="10"/>
      <c r="H490" s="11"/>
      <c r="I490" s="12"/>
      <c r="J490" s="12"/>
      <c r="K490" s="10"/>
      <c r="L490" s="33">
        <f t="shared" si="91"/>
        <v>0</v>
      </c>
      <c r="M490" s="34">
        <f t="shared" si="99"/>
        <v>0</v>
      </c>
      <c r="N490" s="17">
        <f t="shared" si="92"/>
        <v>0</v>
      </c>
      <c r="O490" s="35">
        <f t="shared" si="93"/>
        <v>0</v>
      </c>
      <c r="P490" s="32">
        <f t="shared" si="94"/>
        <v>0</v>
      </c>
      <c r="Q490" s="10"/>
      <c r="R490" s="13"/>
      <c r="S490" s="14"/>
      <c r="T490" s="10"/>
      <c r="U490" s="144" t="str">
        <f t="shared" si="100"/>
        <v/>
      </c>
      <c r="V490" s="15">
        <f t="shared" si="101"/>
        <v>0</v>
      </c>
      <c r="W490" s="16">
        <f t="shared" si="102"/>
        <v>0</v>
      </c>
      <c r="X490" s="16">
        <f t="shared" si="95"/>
        <v>0</v>
      </c>
      <c r="Y490" s="17">
        <f t="shared" si="96"/>
        <v>0</v>
      </c>
      <c r="Z490" s="17">
        <f t="shared" si="97"/>
        <v>1050.4399999999957</v>
      </c>
      <c r="AA490" s="205" t="str">
        <f>IF(COUNTIF(K$6:K490,K490)=1,MAX(AA$6:AA489)+1,"")</f>
        <v/>
      </c>
      <c r="AB490" s="144">
        <f t="shared" si="103"/>
        <v>0</v>
      </c>
      <c r="AC490" s="24"/>
      <c r="AD490" s="24"/>
      <c r="AE490" s="24"/>
      <c r="AF490" s="24"/>
      <c r="AG490" s="24"/>
      <c r="AH490" s="24"/>
      <c r="AI490" s="24"/>
    </row>
    <row r="491" spans="2:35" ht="12.75">
      <c r="B491" s="31">
        <f>IF($B490="№",1,MAX($B$7:$B490)+1)</f>
        <v>485</v>
      </c>
      <c r="C491" s="147">
        <f t="shared" si="98"/>
        <v>0</v>
      </c>
      <c r="D491" s="9"/>
      <c r="E491" s="9"/>
      <c r="F491" s="10"/>
      <c r="G491" s="10"/>
      <c r="H491" s="11"/>
      <c r="I491" s="12"/>
      <c r="J491" s="12"/>
      <c r="K491" s="10"/>
      <c r="L491" s="33">
        <f t="shared" si="91"/>
        <v>0</v>
      </c>
      <c r="M491" s="34">
        <f t="shared" si="99"/>
        <v>0</v>
      </c>
      <c r="N491" s="17">
        <f t="shared" si="92"/>
        <v>0</v>
      </c>
      <c r="O491" s="35">
        <f t="shared" si="93"/>
        <v>0</v>
      </c>
      <c r="P491" s="32">
        <f t="shared" si="94"/>
        <v>0</v>
      </c>
      <c r="Q491" s="10"/>
      <c r="R491" s="13"/>
      <c r="S491" s="14"/>
      <c r="T491" s="10"/>
      <c r="U491" s="144" t="str">
        <f t="shared" si="100"/>
        <v/>
      </c>
      <c r="V491" s="15">
        <f t="shared" si="101"/>
        <v>0</v>
      </c>
      <c r="W491" s="16">
        <f t="shared" si="102"/>
        <v>0</v>
      </c>
      <c r="X491" s="16">
        <f t="shared" si="95"/>
        <v>0</v>
      </c>
      <c r="Y491" s="17">
        <f t="shared" si="96"/>
        <v>0</v>
      </c>
      <c r="Z491" s="17">
        <f t="shared" si="97"/>
        <v>1050.4399999999957</v>
      </c>
      <c r="AA491" s="205" t="str">
        <f>IF(COUNTIF(K$6:K491,K491)=1,MAX(AA$6:AA490)+1,"")</f>
        <v/>
      </c>
      <c r="AB491" s="144">
        <f t="shared" si="103"/>
        <v>0</v>
      </c>
      <c r="AC491" s="24"/>
      <c r="AD491" s="24"/>
      <c r="AE491" s="24"/>
      <c r="AF491" s="24"/>
      <c r="AG491" s="24"/>
      <c r="AH491" s="24"/>
      <c r="AI491" s="24"/>
    </row>
    <row r="492" spans="2:35" ht="12.75">
      <c r="B492" s="31">
        <f>IF($B491="№",1,MAX($B$7:$B491)+1)</f>
        <v>486</v>
      </c>
      <c r="C492" s="147">
        <f t="shared" si="98"/>
        <v>0</v>
      </c>
      <c r="D492" s="9"/>
      <c r="E492" s="9"/>
      <c r="F492" s="10"/>
      <c r="G492" s="10"/>
      <c r="H492" s="11"/>
      <c r="I492" s="12"/>
      <c r="J492" s="12"/>
      <c r="K492" s="10"/>
      <c r="L492" s="33">
        <f t="shared" si="91"/>
        <v>0</v>
      </c>
      <c r="M492" s="34">
        <f t="shared" si="99"/>
        <v>0</v>
      </c>
      <c r="N492" s="17">
        <f t="shared" si="92"/>
        <v>0</v>
      </c>
      <c r="O492" s="35">
        <f t="shared" si="93"/>
        <v>0</v>
      </c>
      <c r="P492" s="32">
        <f t="shared" si="94"/>
        <v>0</v>
      </c>
      <c r="Q492" s="10"/>
      <c r="R492" s="13"/>
      <c r="S492" s="14"/>
      <c r="T492" s="10"/>
      <c r="U492" s="144" t="str">
        <f t="shared" si="100"/>
        <v/>
      </c>
      <c r="V492" s="15">
        <f t="shared" si="101"/>
        <v>0</v>
      </c>
      <c r="W492" s="16">
        <f t="shared" si="102"/>
        <v>0</v>
      </c>
      <c r="X492" s="16">
        <f t="shared" si="95"/>
        <v>0</v>
      </c>
      <c r="Y492" s="17">
        <f t="shared" si="96"/>
        <v>0</v>
      </c>
      <c r="Z492" s="17">
        <f t="shared" si="97"/>
        <v>1050.4399999999957</v>
      </c>
      <c r="AA492" s="205" t="str">
        <f>IF(COUNTIF(K$6:K492,K492)=1,MAX(AA$6:AA491)+1,"")</f>
        <v/>
      </c>
      <c r="AB492" s="144">
        <f t="shared" si="103"/>
        <v>0</v>
      </c>
      <c r="AC492" s="24"/>
      <c r="AD492" s="24"/>
      <c r="AE492" s="24"/>
      <c r="AF492" s="24"/>
      <c r="AG492" s="24"/>
      <c r="AH492" s="24"/>
      <c r="AI492" s="24"/>
    </row>
    <row r="493" spans="2:35" ht="12.75">
      <c r="B493" s="31">
        <f>IF($B492="№",1,MAX($B$7:$B492)+1)</f>
        <v>487</v>
      </c>
      <c r="C493" s="147">
        <f t="shared" si="98"/>
        <v>0</v>
      </c>
      <c r="D493" s="9"/>
      <c r="E493" s="9"/>
      <c r="F493" s="10"/>
      <c r="G493" s="10"/>
      <c r="H493" s="11"/>
      <c r="I493" s="12"/>
      <c r="J493" s="12"/>
      <c r="K493" s="10"/>
      <c r="L493" s="33">
        <f t="shared" si="91"/>
        <v>0</v>
      </c>
      <c r="M493" s="34">
        <f t="shared" si="99"/>
        <v>0</v>
      </c>
      <c r="N493" s="17">
        <f t="shared" si="92"/>
        <v>0</v>
      </c>
      <c r="O493" s="35">
        <f t="shared" si="93"/>
        <v>0</v>
      </c>
      <c r="P493" s="32">
        <f t="shared" si="94"/>
        <v>0</v>
      </c>
      <c r="Q493" s="10"/>
      <c r="R493" s="13"/>
      <c r="S493" s="14"/>
      <c r="T493" s="10"/>
      <c r="U493" s="144" t="str">
        <f t="shared" si="100"/>
        <v/>
      </c>
      <c r="V493" s="15">
        <f t="shared" si="101"/>
        <v>0</v>
      </c>
      <c r="W493" s="16">
        <f t="shared" si="102"/>
        <v>0</v>
      </c>
      <c r="X493" s="16">
        <f t="shared" si="95"/>
        <v>0</v>
      </c>
      <c r="Y493" s="17">
        <f t="shared" si="96"/>
        <v>0</v>
      </c>
      <c r="Z493" s="17">
        <f t="shared" si="97"/>
        <v>1050.4399999999957</v>
      </c>
      <c r="AA493" s="205" t="str">
        <f>IF(COUNTIF(K$6:K493,K493)=1,MAX(AA$6:AA492)+1,"")</f>
        <v/>
      </c>
      <c r="AB493" s="144">
        <f t="shared" si="103"/>
        <v>0</v>
      </c>
      <c r="AC493" s="24"/>
      <c r="AD493" s="24"/>
      <c r="AE493" s="24"/>
      <c r="AF493" s="24"/>
      <c r="AG493" s="24"/>
      <c r="AH493" s="24"/>
      <c r="AI493" s="24"/>
    </row>
    <row r="494" spans="2:35" ht="12.75">
      <c r="B494" s="31">
        <f>IF($B493="№",1,MAX($B$7:$B493)+1)</f>
        <v>488</v>
      </c>
      <c r="C494" s="147">
        <f t="shared" si="98"/>
        <v>0</v>
      </c>
      <c r="D494" s="9"/>
      <c r="E494" s="9"/>
      <c r="F494" s="10"/>
      <c r="G494" s="10"/>
      <c r="H494" s="11"/>
      <c r="I494" s="12"/>
      <c r="J494" s="12"/>
      <c r="K494" s="10"/>
      <c r="L494" s="33">
        <f t="shared" si="91"/>
        <v>0</v>
      </c>
      <c r="M494" s="34">
        <f t="shared" si="99"/>
        <v>0</v>
      </c>
      <c r="N494" s="17">
        <f t="shared" si="92"/>
        <v>0</v>
      </c>
      <c r="O494" s="35">
        <f t="shared" si="93"/>
        <v>0</v>
      </c>
      <c r="P494" s="32">
        <f t="shared" si="94"/>
        <v>0</v>
      </c>
      <c r="Q494" s="10"/>
      <c r="R494" s="13"/>
      <c r="S494" s="14"/>
      <c r="T494" s="10"/>
      <c r="U494" s="144" t="str">
        <f t="shared" si="100"/>
        <v/>
      </c>
      <c r="V494" s="15">
        <f t="shared" si="101"/>
        <v>0</v>
      </c>
      <c r="W494" s="16">
        <f t="shared" si="102"/>
        <v>0</v>
      </c>
      <c r="X494" s="16">
        <f t="shared" si="95"/>
        <v>0</v>
      </c>
      <c r="Y494" s="17">
        <f t="shared" si="96"/>
        <v>0</v>
      </c>
      <c r="Z494" s="17">
        <f t="shared" si="97"/>
        <v>1050.4399999999957</v>
      </c>
      <c r="AA494" s="205" t="str">
        <f>IF(COUNTIF(K$6:K494,K494)=1,MAX(AA$6:AA493)+1,"")</f>
        <v/>
      </c>
      <c r="AB494" s="144">
        <f t="shared" si="103"/>
        <v>0</v>
      </c>
      <c r="AC494" s="24"/>
      <c r="AD494" s="24"/>
      <c r="AE494" s="24"/>
      <c r="AF494" s="24"/>
      <c r="AG494" s="24"/>
      <c r="AH494" s="24"/>
      <c r="AI494" s="24"/>
    </row>
    <row r="495" spans="2:35" ht="12.75">
      <c r="B495" s="31">
        <f>IF($B494="№",1,MAX($B$7:$B494)+1)</f>
        <v>489</v>
      </c>
      <c r="C495" s="147">
        <f t="shared" si="98"/>
        <v>0</v>
      </c>
      <c r="D495" s="9"/>
      <c r="E495" s="9"/>
      <c r="F495" s="10"/>
      <c r="G495" s="10"/>
      <c r="H495" s="11"/>
      <c r="I495" s="12"/>
      <c r="J495" s="12"/>
      <c r="K495" s="10"/>
      <c r="L495" s="33">
        <f t="shared" si="91"/>
        <v>0</v>
      </c>
      <c r="M495" s="34">
        <f t="shared" si="99"/>
        <v>0</v>
      </c>
      <c r="N495" s="17">
        <f t="shared" si="92"/>
        <v>0</v>
      </c>
      <c r="O495" s="35">
        <f t="shared" si="93"/>
        <v>0</v>
      </c>
      <c r="P495" s="32">
        <f t="shared" si="94"/>
        <v>0</v>
      </c>
      <c r="Q495" s="10"/>
      <c r="R495" s="13"/>
      <c r="S495" s="14"/>
      <c r="T495" s="10"/>
      <c r="U495" s="144" t="str">
        <f t="shared" si="100"/>
        <v/>
      </c>
      <c r="V495" s="15">
        <f t="shared" si="101"/>
        <v>0</v>
      </c>
      <c r="W495" s="16">
        <f t="shared" si="102"/>
        <v>0</v>
      </c>
      <c r="X495" s="16">
        <f t="shared" si="95"/>
        <v>0</v>
      </c>
      <c r="Y495" s="17">
        <f t="shared" si="96"/>
        <v>0</v>
      </c>
      <c r="Z495" s="17">
        <f t="shared" si="97"/>
        <v>1050.4399999999957</v>
      </c>
      <c r="AA495" s="205" t="str">
        <f>IF(COUNTIF(K$6:K495,K495)=1,MAX(AA$6:AA494)+1,"")</f>
        <v/>
      </c>
      <c r="AB495" s="144">
        <f t="shared" si="103"/>
        <v>0</v>
      </c>
      <c r="AC495" s="24"/>
      <c r="AD495" s="24"/>
      <c r="AE495" s="24"/>
      <c r="AF495" s="24"/>
      <c r="AG495" s="24"/>
      <c r="AH495" s="24"/>
      <c r="AI495" s="24"/>
    </row>
    <row r="496" spans="2:35" ht="12.75">
      <c r="B496" s="31">
        <f>IF($B495="№",1,MAX($B$7:$B495)+1)</f>
        <v>490</v>
      </c>
      <c r="C496" s="147">
        <f t="shared" si="98"/>
        <v>0</v>
      </c>
      <c r="D496" s="9"/>
      <c r="E496" s="9"/>
      <c r="F496" s="10"/>
      <c r="G496" s="10"/>
      <c r="H496" s="11"/>
      <c r="I496" s="12"/>
      <c r="J496" s="12"/>
      <c r="K496" s="10"/>
      <c r="L496" s="33">
        <f t="shared" si="91"/>
        <v>0</v>
      </c>
      <c r="M496" s="34">
        <f t="shared" si="99"/>
        <v>0</v>
      </c>
      <c r="N496" s="17">
        <f t="shared" si="92"/>
        <v>0</v>
      </c>
      <c r="O496" s="35">
        <f t="shared" si="93"/>
        <v>0</v>
      </c>
      <c r="P496" s="32">
        <f t="shared" si="94"/>
        <v>0</v>
      </c>
      <c r="Q496" s="10"/>
      <c r="R496" s="13"/>
      <c r="S496" s="14"/>
      <c r="T496" s="10"/>
      <c r="U496" s="144" t="str">
        <f t="shared" si="100"/>
        <v/>
      </c>
      <c r="V496" s="15">
        <f t="shared" si="101"/>
        <v>0</v>
      </c>
      <c r="W496" s="16">
        <f t="shared" si="102"/>
        <v>0</v>
      </c>
      <c r="X496" s="16">
        <f t="shared" si="95"/>
        <v>0</v>
      </c>
      <c r="Y496" s="17">
        <f t="shared" si="96"/>
        <v>0</v>
      </c>
      <c r="Z496" s="17">
        <f t="shared" si="97"/>
        <v>1050.4399999999957</v>
      </c>
      <c r="AA496" s="205" t="str">
        <f>IF(COUNTIF(K$6:K496,K496)=1,MAX(AA$6:AA495)+1,"")</f>
        <v/>
      </c>
      <c r="AB496" s="144">
        <f t="shared" si="103"/>
        <v>0</v>
      </c>
      <c r="AC496" s="24"/>
      <c r="AD496" s="24"/>
      <c r="AE496" s="24"/>
      <c r="AF496" s="24"/>
      <c r="AG496" s="24"/>
      <c r="AH496" s="24"/>
      <c r="AI496" s="24"/>
    </row>
    <row r="497" spans="2:35" ht="12.75">
      <c r="B497" s="31">
        <f>IF($B496="№",1,MAX($B$7:$B496)+1)</f>
        <v>491</v>
      </c>
      <c r="C497" s="147">
        <f t="shared" si="98"/>
        <v>0</v>
      </c>
      <c r="D497" s="9"/>
      <c r="E497" s="9"/>
      <c r="F497" s="10"/>
      <c r="G497" s="10"/>
      <c r="H497" s="11"/>
      <c r="I497" s="12"/>
      <c r="J497" s="12"/>
      <c r="K497" s="10"/>
      <c r="L497" s="33">
        <f t="shared" si="91"/>
        <v>0</v>
      </c>
      <c r="M497" s="34">
        <f t="shared" si="99"/>
        <v>0</v>
      </c>
      <c r="N497" s="17">
        <f t="shared" si="92"/>
        <v>0</v>
      </c>
      <c r="O497" s="35">
        <f t="shared" si="93"/>
        <v>0</v>
      </c>
      <c r="P497" s="32">
        <f t="shared" si="94"/>
        <v>0</v>
      </c>
      <c r="Q497" s="10"/>
      <c r="R497" s="13"/>
      <c r="S497" s="14"/>
      <c r="T497" s="10"/>
      <c r="U497" s="144" t="str">
        <f t="shared" si="100"/>
        <v/>
      </c>
      <c r="V497" s="15">
        <f t="shared" si="101"/>
        <v>0</v>
      </c>
      <c r="W497" s="16">
        <f t="shared" si="102"/>
        <v>0</v>
      </c>
      <c r="X497" s="16">
        <f t="shared" si="95"/>
        <v>0</v>
      </c>
      <c r="Y497" s="17">
        <f t="shared" si="96"/>
        <v>0</v>
      </c>
      <c r="Z497" s="17">
        <f t="shared" si="97"/>
        <v>1050.4399999999957</v>
      </c>
      <c r="AA497" s="205" t="str">
        <f>IF(COUNTIF(K$6:K497,K497)=1,MAX(AA$6:AA496)+1,"")</f>
        <v/>
      </c>
      <c r="AB497" s="144">
        <f t="shared" si="103"/>
        <v>0</v>
      </c>
      <c r="AC497" s="24"/>
      <c r="AD497" s="24"/>
      <c r="AE497" s="24"/>
      <c r="AF497" s="24"/>
      <c r="AG497" s="24"/>
      <c r="AH497" s="24"/>
      <c r="AI497" s="24"/>
    </row>
    <row r="498" spans="2:35" ht="12.75">
      <c r="B498" s="31">
        <f>IF($B497="№",1,MAX($B$7:$B497)+1)</f>
        <v>492</v>
      </c>
      <c r="C498" s="147">
        <f t="shared" si="98"/>
        <v>0</v>
      </c>
      <c r="D498" s="9"/>
      <c r="E498" s="9"/>
      <c r="F498" s="10"/>
      <c r="G498" s="10"/>
      <c r="H498" s="11"/>
      <c r="I498" s="12"/>
      <c r="J498" s="12"/>
      <c r="K498" s="10"/>
      <c r="L498" s="33">
        <f t="shared" si="91"/>
        <v>0</v>
      </c>
      <c r="M498" s="34">
        <f t="shared" si="99"/>
        <v>0</v>
      </c>
      <c r="N498" s="17">
        <f t="shared" si="92"/>
        <v>0</v>
      </c>
      <c r="O498" s="35">
        <f t="shared" si="93"/>
        <v>0</v>
      </c>
      <c r="P498" s="32">
        <f t="shared" si="94"/>
        <v>0</v>
      </c>
      <c r="Q498" s="10"/>
      <c r="R498" s="13"/>
      <c r="S498" s="14"/>
      <c r="T498" s="10"/>
      <c r="U498" s="144" t="str">
        <f t="shared" si="100"/>
        <v/>
      </c>
      <c r="V498" s="15">
        <f t="shared" si="101"/>
        <v>0</v>
      </c>
      <c r="W498" s="16">
        <f t="shared" si="102"/>
        <v>0</v>
      </c>
      <c r="X498" s="16">
        <f t="shared" si="95"/>
        <v>0</v>
      </c>
      <c r="Y498" s="17">
        <f t="shared" si="96"/>
        <v>0</v>
      </c>
      <c r="Z498" s="17">
        <f t="shared" si="97"/>
        <v>1050.4399999999957</v>
      </c>
      <c r="AA498" s="205" t="str">
        <f>IF(COUNTIF(K$6:K498,K498)=1,MAX(AA$6:AA497)+1,"")</f>
        <v/>
      </c>
      <c r="AB498" s="144">
        <f t="shared" si="103"/>
        <v>0</v>
      </c>
      <c r="AC498" s="24"/>
      <c r="AD498" s="24"/>
      <c r="AE498" s="24"/>
      <c r="AF498" s="24"/>
      <c r="AG498" s="24"/>
      <c r="AH498" s="24"/>
      <c r="AI498" s="24"/>
    </row>
    <row r="499" spans="2:35" ht="12.75">
      <c r="B499" s="31">
        <f>IF($B498="№",1,MAX($B$7:$B498)+1)</f>
        <v>493</v>
      </c>
      <c r="C499" s="147">
        <f t="shared" si="98"/>
        <v>0</v>
      </c>
      <c r="D499" s="9"/>
      <c r="E499" s="9"/>
      <c r="F499" s="10"/>
      <c r="G499" s="10"/>
      <c r="H499" s="11"/>
      <c r="I499" s="12"/>
      <c r="J499" s="12"/>
      <c r="K499" s="10"/>
      <c r="L499" s="33">
        <f t="shared" si="91"/>
        <v>0</v>
      </c>
      <c r="M499" s="34">
        <f t="shared" si="99"/>
        <v>0</v>
      </c>
      <c r="N499" s="17">
        <f t="shared" si="92"/>
        <v>0</v>
      </c>
      <c r="O499" s="35">
        <f t="shared" si="93"/>
        <v>0</v>
      </c>
      <c r="P499" s="32">
        <f t="shared" si="94"/>
        <v>0</v>
      </c>
      <c r="Q499" s="10"/>
      <c r="R499" s="13"/>
      <c r="S499" s="14"/>
      <c r="T499" s="10"/>
      <c r="U499" s="144" t="str">
        <f t="shared" si="100"/>
        <v/>
      </c>
      <c r="V499" s="15">
        <f t="shared" si="101"/>
        <v>0</v>
      </c>
      <c r="W499" s="16">
        <f t="shared" si="102"/>
        <v>0</v>
      </c>
      <c r="X499" s="16">
        <f t="shared" si="95"/>
        <v>0</v>
      </c>
      <c r="Y499" s="17">
        <f t="shared" si="96"/>
        <v>0</v>
      </c>
      <c r="Z499" s="17">
        <f t="shared" si="97"/>
        <v>1050.4399999999957</v>
      </c>
      <c r="AA499" s="205" t="str">
        <f>IF(COUNTIF(K$6:K499,K499)=1,MAX(AA$6:AA498)+1,"")</f>
        <v/>
      </c>
      <c r="AB499" s="144">
        <f t="shared" si="103"/>
        <v>0</v>
      </c>
      <c r="AC499" s="24"/>
      <c r="AD499" s="24"/>
      <c r="AE499" s="24"/>
      <c r="AF499" s="24"/>
      <c r="AG499" s="24"/>
      <c r="AH499" s="24"/>
      <c r="AI499" s="24"/>
    </row>
    <row r="500" spans="2:35" ht="12.75">
      <c r="B500" s="31">
        <f>IF($B499="№",1,MAX($B$7:$B499)+1)</f>
        <v>494</v>
      </c>
      <c r="C500" s="147">
        <f t="shared" si="98"/>
        <v>0</v>
      </c>
      <c r="D500" s="9"/>
      <c r="E500" s="9"/>
      <c r="F500" s="10"/>
      <c r="G500" s="10"/>
      <c r="H500" s="11"/>
      <c r="I500" s="12"/>
      <c r="J500" s="12"/>
      <c r="K500" s="10"/>
      <c r="L500" s="33">
        <f t="shared" si="91"/>
        <v>0</v>
      </c>
      <c r="M500" s="34">
        <f t="shared" si="99"/>
        <v>0</v>
      </c>
      <c r="N500" s="17">
        <f t="shared" si="92"/>
        <v>0</v>
      </c>
      <c r="O500" s="35">
        <f t="shared" si="93"/>
        <v>0</v>
      </c>
      <c r="P500" s="32">
        <f t="shared" si="94"/>
        <v>0</v>
      </c>
      <c r="Q500" s="10"/>
      <c r="R500" s="13"/>
      <c r="S500" s="14"/>
      <c r="T500" s="10"/>
      <c r="U500" s="144" t="str">
        <f t="shared" si="100"/>
        <v/>
      </c>
      <c r="V500" s="15">
        <f t="shared" si="101"/>
        <v>0</v>
      </c>
      <c r="W500" s="16">
        <f t="shared" si="102"/>
        <v>0</v>
      </c>
      <c r="X500" s="16">
        <f t="shared" si="95"/>
        <v>0</v>
      </c>
      <c r="Y500" s="17">
        <f t="shared" si="96"/>
        <v>0</v>
      </c>
      <c r="Z500" s="17">
        <f t="shared" si="97"/>
        <v>1050.4399999999957</v>
      </c>
      <c r="AA500" s="205" t="str">
        <f>IF(COUNTIF(K$6:K500,K500)=1,MAX(AA$6:AA499)+1,"")</f>
        <v/>
      </c>
      <c r="AB500" s="144">
        <f t="shared" si="103"/>
        <v>0</v>
      </c>
      <c r="AC500" s="24"/>
      <c r="AD500" s="24"/>
      <c r="AE500" s="24"/>
      <c r="AF500" s="24"/>
      <c r="AG500" s="24"/>
      <c r="AH500" s="24"/>
      <c r="AI500" s="24"/>
    </row>
    <row r="501" spans="2:35" ht="12.75">
      <c r="B501" s="31">
        <f>IF($B500="№",1,MAX($B$7:$B500)+1)</f>
        <v>495</v>
      </c>
      <c r="C501" s="147">
        <f t="shared" si="98"/>
        <v>0</v>
      </c>
      <c r="D501" s="9"/>
      <c r="E501" s="9"/>
      <c r="F501" s="10"/>
      <c r="G501" s="10"/>
      <c r="H501" s="11"/>
      <c r="I501" s="12"/>
      <c r="J501" s="12"/>
      <c r="K501" s="10"/>
      <c r="L501" s="33">
        <f t="shared" si="91"/>
        <v>0</v>
      </c>
      <c r="M501" s="34">
        <f t="shared" si="99"/>
        <v>0</v>
      </c>
      <c r="N501" s="17">
        <f t="shared" si="92"/>
        <v>0</v>
      </c>
      <c r="O501" s="35">
        <f t="shared" si="93"/>
        <v>0</v>
      </c>
      <c r="P501" s="32">
        <f t="shared" si="94"/>
        <v>0</v>
      </c>
      <c r="Q501" s="10"/>
      <c r="R501" s="13"/>
      <c r="S501" s="14"/>
      <c r="T501" s="10"/>
      <c r="U501" s="144" t="str">
        <f t="shared" si="100"/>
        <v/>
      </c>
      <c r="V501" s="15">
        <f t="shared" si="101"/>
        <v>0</v>
      </c>
      <c r="W501" s="16">
        <f t="shared" si="102"/>
        <v>0</v>
      </c>
      <c r="X501" s="16">
        <f t="shared" si="95"/>
        <v>0</v>
      </c>
      <c r="Y501" s="17">
        <f t="shared" si="96"/>
        <v>0</v>
      </c>
      <c r="Z501" s="17">
        <f t="shared" si="97"/>
        <v>1050.4399999999957</v>
      </c>
      <c r="AA501" s="205" t="str">
        <f>IF(COUNTIF(K$6:K501,K501)=1,MAX(AA$6:AA500)+1,"")</f>
        <v/>
      </c>
      <c r="AB501" s="144">
        <f t="shared" si="103"/>
        <v>0</v>
      </c>
      <c r="AC501" s="24"/>
      <c r="AD501" s="24"/>
      <c r="AE501" s="24"/>
      <c r="AF501" s="24"/>
      <c r="AG501" s="24"/>
      <c r="AH501" s="24"/>
      <c r="AI501" s="24"/>
    </row>
    <row r="502" spans="2:35" ht="12.75">
      <c r="B502" s="31">
        <f>IF($B501="№",1,MAX($B$7:$B501)+1)</f>
        <v>496</v>
      </c>
      <c r="C502" s="147">
        <f t="shared" si="98"/>
        <v>0</v>
      </c>
      <c r="D502" s="9"/>
      <c r="E502" s="9"/>
      <c r="F502" s="10"/>
      <c r="G502" s="10"/>
      <c r="H502" s="11"/>
      <c r="I502" s="12"/>
      <c r="J502" s="12"/>
      <c r="K502" s="10"/>
      <c r="L502" s="33">
        <f t="shared" si="91"/>
        <v>0</v>
      </c>
      <c r="M502" s="34">
        <f t="shared" si="99"/>
        <v>0</v>
      </c>
      <c r="N502" s="17">
        <f t="shared" si="92"/>
        <v>0</v>
      </c>
      <c r="O502" s="35">
        <f t="shared" si="93"/>
        <v>0</v>
      </c>
      <c r="P502" s="32">
        <f t="shared" si="94"/>
        <v>0</v>
      </c>
      <c r="Q502" s="10"/>
      <c r="R502" s="13"/>
      <c r="S502" s="14"/>
      <c r="T502" s="10"/>
      <c r="U502" s="144" t="str">
        <f t="shared" si="100"/>
        <v/>
      </c>
      <c r="V502" s="15">
        <f t="shared" si="101"/>
        <v>0</v>
      </c>
      <c r="W502" s="16">
        <f t="shared" si="102"/>
        <v>0</v>
      </c>
      <c r="X502" s="16">
        <f t="shared" si="95"/>
        <v>0</v>
      </c>
      <c r="Y502" s="17">
        <f t="shared" si="96"/>
        <v>0</v>
      </c>
      <c r="Z502" s="17">
        <f t="shared" si="97"/>
        <v>1050.4399999999957</v>
      </c>
      <c r="AA502" s="205" t="str">
        <f>IF(COUNTIF(K$6:K502,K502)=1,MAX(AA$6:AA501)+1,"")</f>
        <v/>
      </c>
      <c r="AB502" s="144">
        <f t="shared" si="103"/>
        <v>0</v>
      </c>
      <c r="AC502" s="24"/>
      <c r="AD502" s="24"/>
      <c r="AE502" s="24"/>
      <c r="AF502" s="24"/>
      <c r="AG502" s="24"/>
      <c r="AH502" s="24"/>
      <c r="AI502" s="24"/>
    </row>
    <row r="503" spans="2:35" ht="12.75">
      <c r="B503" s="31">
        <f>IF($B502="№",1,MAX($B$7:$B502)+1)</f>
        <v>497</v>
      </c>
      <c r="C503" s="147">
        <f t="shared" si="98"/>
        <v>0</v>
      </c>
      <c r="D503" s="9"/>
      <c r="E503" s="9"/>
      <c r="F503" s="10"/>
      <c r="G503" s="10"/>
      <c r="H503" s="11"/>
      <c r="I503" s="12"/>
      <c r="J503" s="12"/>
      <c r="K503" s="10"/>
      <c r="L503" s="33">
        <f t="shared" si="91"/>
        <v>0</v>
      </c>
      <c r="M503" s="34">
        <f t="shared" si="99"/>
        <v>0</v>
      </c>
      <c r="N503" s="17">
        <f t="shared" si="92"/>
        <v>0</v>
      </c>
      <c r="O503" s="35">
        <f t="shared" si="93"/>
        <v>0</v>
      </c>
      <c r="P503" s="32">
        <f t="shared" si="94"/>
        <v>0</v>
      </c>
      <c r="Q503" s="10"/>
      <c r="R503" s="13"/>
      <c r="S503" s="14"/>
      <c r="T503" s="10"/>
      <c r="U503" s="144" t="str">
        <f t="shared" si="100"/>
        <v/>
      </c>
      <c r="V503" s="15">
        <f t="shared" si="101"/>
        <v>0</v>
      </c>
      <c r="W503" s="16">
        <f t="shared" si="102"/>
        <v>0</v>
      </c>
      <c r="X503" s="16">
        <f t="shared" si="95"/>
        <v>0</v>
      </c>
      <c r="Y503" s="17">
        <f t="shared" si="96"/>
        <v>0</v>
      </c>
      <c r="Z503" s="17">
        <f t="shared" si="97"/>
        <v>1050.4399999999957</v>
      </c>
      <c r="AA503" s="205" t="str">
        <f>IF(COUNTIF(K$6:K503,K503)=1,MAX(AA$6:AA502)+1,"")</f>
        <v/>
      </c>
      <c r="AB503" s="144">
        <f t="shared" si="103"/>
        <v>0</v>
      </c>
      <c r="AC503" s="24"/>
      <c r="AD503" s="24"/>
      <c r="AE503" s="24"/>
      <c r="AF503" s="24"/>
      <c r="AG503" s="24"/>
      <c r="AH503" s="24"/>
      <c r="AI503" s="24"/>
    </row>
    <row r="504" spans="2:35" ht="12.75">
      <c r="B504" s="31">
        <f>IF($B503="№",1,MAX($B$7:$B503)+1)</f>
        <v>498</v>
      </c>
      <c r="C504" s="147">
        <f t="shared" si="98"/>
        <v>0</v>
      </c>
      <c r="D504" s="9"/>
      <c r="E504" s="9"/>
      <c r="F504" s="10"/>
      <c r="G504" s="10"/>
      <c r="H504" s="11"/>
      <c r="I504" s="12"/>
      <c r="J504" s="12"/>
      <c r="K504" s="10"/>
      <c r="L504" s="33">
        <f t="shared" si="91"/>
        <v>0</v>
      </c>
      <c r="M504" s="34">
        <f t="shared" si="99"/>
        <v>0</v>
      </c>
      <c r="N504" s="17">
        <f t="shared" si="92"/>
        <v>0</v>
      </c>
      <c r="O504" s="35">
        <f t="shared" si="93"/>
        <v>0</v>
      </c>
      <c r="P504" s="32">
        <f t="shared" si="94"/>
        <v>0</v>
      </c>
      <c r="Q504" s="10"/>
      <c r="R504" s="13"/>
      <c r="S504" s="14"/>
      <c r="T504" s="10"/>
      <c r="U504" s="144" t="str">
        <f t="shared" si="100"/>
        <v/>
      </c>
      <c r="V504" s="15">
        <f t="shared" si="101"/>
        <v>0</v>
      </c>
      <c r="W504" s="16">
        <f t="shared" si="102"/>
        <v>0</v>
      </c>
      <c r="X504" s="16">
        <f t="shared" si="95"/>
        <v>0</v>
      </c>
      <c r="Y504" s="17">
        <f t="shared" si="96"/>
        <v>0</v>
      </c>
      <c r="Z504" s="17">
        <f t="shared" si="97"/>
        <v>1050.4399999999957</v>
      </c>
      <c r="AA504" s="205" t="str">
        <f>IF(COUNTIF(K$6:K504,K504)=1,MAX(AA$6:AA503)+1,"")</f>
        <v/>
      </c>
      <c r="AB504" s="144">
        <f t="shared" si="103"/>
        <v>0</v>
      </c>
      <c r="AC504" s="24"/>
      <c r="AD504" s="24"/>
      <c r="AE504" s="24"/>
      <c r="AF504" s="24"/>
      <c r="AG504" s="24"/>
      <c r="AH504" s="24"/>
      <c r="AI504" s="24"/>
    </row>
    <row r="505" spans="2:35" ht="12.75">
      <c r="B505" s="31">
        <f>IF($B504="№",1,MAX($B$7:$B504)+1)</f>
        <v>499</v>
      </c>
      <c r="C505" s="147">
        <f t="shared" si="98"/>
        <v>0</v>
      </c>
      <c r="D505" s="9"/>
      <c r="E505" s="9"/>
      <c r="F505" s="10"/>
      <c r="G505" s="10"/>
      <c r="H505" s="11"/>
      <c r="I505" s="12"/>
      <c r="J505" s="12"/>
      <c r="K505" s="10"/>
      <c r="L505" s="33">
        <f t="shared" si="91"/>
        <v>0</v>
      </c>
      <c r="M505" s="34">
        <f t="shared" si="99"/>
        <v>0</v>
      </c>
      <c r="N505" s="17">
        <f t="shared" si="92"/>
        <v>0</v>
      </c>
      <c r="O505" s="35">
        <f t="shared" si="93"/>
        <v>0</v>
      </c>
      <c r="P505" s="32">
        <f t="shared" si="94"/>
        <v>0</v>
      </c>
      <c r="Q505" s="10"/>
      <c r="R505" s="13"/>
      <c r="S505" s="14"/>
      <c r="T505" s="10"/>
      <c r="U505" s="144" t="str">
        <f t="shared" si="100"/>
        <v/>
      </c>
      <c r="V505" s="15">
        <f t="shared" si="101"/>
        <v>0</v>
      </c>
      <c r="W505" s="16">
        <f t="shared" si="102"/>
        <v>0</v>
      </c>
      <c r="X505" s="16">
        <f t="shared" si="95"/>
        <v>0</v>
      </c>
      <c r="Y505" s="17">
        <f t="shared" si="96"/>
        <v>0</v>
      </c>
      <c r="Z505" s="17">
        <f t="shared" si="97"/>
        <v>1050.4399999999957</v>
      </c>
      <c r="AA505" s="205" t="str">
        <f>IF(COUNTIF(K$6:K505,K505)=1,MAX(AA$6:AA504)+1,"")</f>
        <v/>
      </c>
      <c r="AB505" s="144">
        <f t="shared" si="103"/>
        <v>0</v>
      </c>
      <c r="AC505" s="24"/>
      <c r="AD505" s="24"/>
      <c r="AE505" s="24"/>
      <c r="AF505" s="24"/>
      <c r="AG505" s="24"/>
      <c r="AH505" s="24"/>
      <c r="AI505" s="24"/>
    </row>
    <row r="506" spans="2:35" ht="12.75">
      <c r="B506" s="31">
        <f>IF($B505="№",1,MAX($B$7:$B505)+1)</f>
        <v>500</v>
      </c>
      <c r="C506" s="147">
        <f t="shared" si="98"/>
        <v>0</v>
      </c>
      <c r="D506" s="9"/>
      <c r="E506" s="9"/>
      <c r="F506" s="10"/>
      <c r="G506" s="10"/>
      <c r="H506" s="11"/>
      <c r="I506" s="12"/>
      <c r="J506" s="12"/>
      <c r="K506" s="10"/>
      <c r="L506" s="33">
        <f t="shared" si="91"/>
        <v>0</v>
      </c>
      <c r="M506" s="34">
        <f t="shared" si="99"/>
        <v>0</v>
      </c>
      <c r="N506" s="17">
        <f t="shared" si="92"/>
        <v>0</v>
      </c>
      <c r="O506" s="35">
        <f t="shared" si="93"/>
        <v>0</v>
      </c>
      <c r="P506" s="32">
        <f t="shared" si="94"/>
        <v>0</v>
      </c>
      <c r="Q506" s="10"/>
      <c r="R506" s="13"/>
      <c r="S506" s="14"/>
      <c r="T506" s="10"/>
      <c r="U506" s="144" t="str">
        <f t="shared" si="100"/>
        <v/>
      </c>
      <c r="V506" s="15">
        <f t="shared" si="101"/>
        <v>0</v>
      </c>
      <c r="W506" s="16">
        <f t="shared" si="102"/>
        <v>0</v>
      </c>
      <c r="X506" s="16">
        <f t="shared" si="95"/>
        <v>0</v>
      </c>
      <c r="Y506" s="17">
        <f t="shared" si="96"/>
        <v>0</v>
      </c>
      <c r="Z506" s="17">
        <f t="shared" si="97"/>
        <v>1050.4399999999957</v>
      </c>
      <c r="AA506" s="205" t="str">
        <f>IF(COUNTIF(K$6:K506,K506)=1,MAX(AA$6:AA505)+1,"")</f>
        <v/>
      </c>
      <c r="AB506" s="144">
        <f t="shared" si="103"/>
        <v>0</v>
      </c>
      <c r="AC506" s="24"/>
      <c r="AD506" s="24"/>
      <c r="AE506" s="24"/>
      <c r="AF506" s="24"/>
      <c r="AG506" s="24"/>
      <c r="AH506" s="24"/>
      <c r="AI506" s="24"/>
    </row>
    <row r="507" spans="2:35" ht="12.75">
      <c r="B507" s="31">
        <f>IF($B506="№",1,MAX($B$7:$B506)+1)</f>
        <v>501</v>
      </c>
      <c r="C507" s="147">
        <f t="shared" si="98"/>
        <v>0</v>
      </c>
      <c r="D507" s="9"/>
      <c r="E507" s="9"/>
      <c r="F507" s="10"/>
      <c r="G507" s="10"/>
      <c r="H507" s="11"/>
      <c r="I507" s="12"/>
      <c r="J507" s="12"/>
      <c r="K507" s="10"/>
      <c r="L507" s="33">
        <f t="shared" si="91"/>
        <v>0</v>
      </c>
      <c r="M507" s="34">
        <f t="shared" si="99"/>
        <v>0</v>
      </c>
      <c r="N507" s="17">
        <f t="shared" si="92"/>
        <v>0</v>
      </c>
      <c r="O507" s="35">
        <f t="shared" si="93"/>
        <v>0</v>
      </c>
      <c r="P507" s="32">
        <f t="shared" si="94"/>
        <v>0</v>
      </c>
      <c r="Q507" s="10"/>
      <c r="R507" s="13"/>
      <c r="S507" s="14"/>
      <c r="T507" s="10"/>
      <c r="U507" s="144" t="str">
        <f t="shared" si="100"/>
        <v/>
      </c>
      <c r="V507" s="15">
        <f t="shared" si="101"/>
        <v>0</v>
      </c>
      <c r="W507" s="16">
        <f t="shared" si="102"/>
        <v>0</v>
      </c>
      <c r="X507" s="16">
        <f t="shared" si="95"/>
        <v>0</v>
      </c>
      <c r="Y507" s="17">
        <f t="shared" si="96"/>
        <v>0</v>
      </c>
      <c r="Z507" s="17">
        <f t="shared" si="97"/>
        <v>1050.4399999999957</v>
      </c>
      <c r="AA507" s="205" t="str">
        <f>IF(COUNTIF(K$6:K507,K507)=1,MAX(AA$6:AA506)+1,"")</f>
        <v/>
      </c>
      <c r="AB507" s="144">
        <f t="shared" si="103"/>
        <v>0</v>
      </c>
      <c r="AC507" s="24"/>
      <c r="AD507" s="24"/>
      <c r="AE507" s="24"/>
      <c r="AF507" s="24"/>
      <c r="AG507" s="24"/>
      <c r="AH507" s="24"/>
      <c r="AI507" s="24"/>
    </row>
    <row r="508" spans="2:35" ht="12.75">
      <c r="B508" s="31">
        <f>IF($B507="№",1,MAX($B$7:$B507)+1)</f>
        <v>502</v>
      </c>
      <c r="C508" s="147">
        <f t="shared" si="98"/>
        <v>0</v>
      </c>
      <c r="D508" s="9"/>
      <c r="E508" s="9"/>
      <c r="F508" s="10"/>
      <c r="G508" s="10"/>
      <c r="H508" s="11"/>
      <c r="I508" s="12"/>
      <c r="J508" s="12"/>
      <c r="K508" s="10"/>
      <c r="L508" s="33">
        <f t="shared" si="91"/>
        <v>0</v>
      </c>
      <c r="M508" s="34">
        <f t="shared" si="99"/>
        <v>0</v>
      </c>
      <c r="N508" s="17">
        <f t="shared" si="92"/>
        <v>0</v>
      </c>
      <c r="O508" s="35">
        <f t="shared" si="93"/>
        <v>0</v>
      </c>
      <c r="P508" s="32">
        <f t="shared" si="94"/>
        <v>0</v>
      </c>
      <c r="Q508" s="10"/>
      <c r="R508" s="13"/>
      <c r="S508" s="14"/>
      <c r="T508" s="10"/>
      <c r="U508" s="144" t="str">
        <f t="shared" si="100"/>
        <v/>
      </c>
      <c r="V508" s="15">
        <f t="shared" si="101"/>
        <v>0</v>
      </c>
      <c r="W508" s="16">
        <f t="shared" si="102"/>
        <v>0</v>
      </c>
      <c r="X508" s="16">
        <f t="shared" si="95"/>
        <v>0</v>
      </c>
      <c r="Y508" s="17">
        <f t="shared" si="96"/>
        <v>0</v>
      </c>
      <c r="Z508" s="17">
        <f t="shared" si="97"/>
        <v>1050.4399999999957</v>
      </c>
      <c r="AA508" s="205" t="str">
        <f>IF(COUNTIF(K$6:K508,K508)=1,MAX(AA$6:AA507)+1,"")</f>
        <v/>
      </c>
      <c r="AB508" s="144">
        <f t="shared" si="103"/>
        <v>0</v>
      </c>
      <c r="AC508" s="24"/>
      <c r="AD508" s="24"/>
      <c r="AE508" s="24"/>
      <c r="AF508" s="24"/>
      <c r="AG508" s="24"/>
      <c r="AH508" s="24"/>
      <c r="AI508" s="24"/>
    </row>
    <row r="509" spans="2:35" ht="12.75">
      <c r="B509" s="31">
        <f>IF($B508="№",1,MAX($B$7:$B508)+1)</f>
        <v>503</v>
      </c>
      <c r="C509" s="147">
        <f t="shared" si="98"/>
        <v>0</v>
      </c>
      <c r="D509" s="9"/>
      <c r="E509" s="9"/>
      <c r="F509" s="10"/>
      <c r="G509" s="10"/>
      <c r="H509" s="11"/>
      <c r="I509" s="12"/>
      <c r="J509" s="12"/>
      <c r="K509" s="10"/>
      <c r="L509" s="33">
        <f t="shared" si="91"/>
        <v>0</v>
      </c>
      <c r="M509" s="34">
        <f t="shared" si="99"/>
        <v>0</v>
      </c>
      <c r="N509" s="17">
        <f t="shared" si="92"/>
        <v>0</v>
      </c>
      <c r="O509" s="35">
        <f t="shared" si="93"/>
        <v>0</v>
      </c>
      <c r="P509" s="32">
        <f t="shared" si="94"/>
        <v>0</v>
      </c>
      <c r="Q509" s="10"/>
      <c r="R509" s="13"/>
      <c r="S509" s="14"/>
      <c r="T509" s="10"/>
      <c r="U509" s="144" t="str">
        <f t="shared" si="100"/>
        <v/>
      </c>
      <c r="V509" s="15">
        <f t="shared" si="101"/>
        <v>0</v>
      </c>
      <c r="W509" s="16">
        <f t="shared" si="102"/>
        <v>0</v>
      </c>
      <c r="X509" s="16">
        <f t="shared" si="95"/>
        <v>0</v>
      </c>
      <c r="Y509" s="17">
        <f t="shared" si="96"/>
        <v>0</v>
      </c>
      <c r="Z509" s="17">
        <f t="shared" si="97"/>
        <v>1050.4399999999957</v>
      </c>
      <c r="AA509" s="205" t="str">
        <f>IF(COUNTIF(K$6:K509,K509)=1,MAX(AA$6:AA508)+1,"")</f>
        <v/>
      </c>
      <c r="AB509" s="144">
        <f t="shared" si="103"/>
        <v>0</v>
      </c>
      <c r="AC509" s="24"/>
      <c r="AD509" s="24"/>
      <c r="AE509" s="24"/>
      <c r="AF509" s="24"/>
      <c r="AG509" s="24"/>
      <c r="AH509" s="24"/>
      <c r="AI509" s="24"/>
    </row>
    <row r="510" spans="2:35" ht="12.75">
      <c r="B510" s="31">
        <f>IF($B509="№",1,MAX($B$7:$B509)+1)</f>
        <v>504</v>
      </c>
      <c r="C510" s="147">
        <f t="shared" si="98"/>
        <v>0</v>
      </c>
      <c r="D510" s="9"/>
      <c r="E510" s="9"/>
      <c r="F510" s="10"/>
      <c r="G510" s="10"/>
      <c r="H510" s="11"/>
      <c r="I510" s="12"/>
      <c r="J510" s="12"/>
      <c r="K510" s="10"/>
      <c r="L510" s="33">
        <f t="shared" si="91"/>
        <v>0</v>
      </c>
      <c r="M510" s="34">
        <f t="shared" si="99"/>
        <v>0</v>
      </c>
      <c r="N510" s="17">
        <f t="shared" si="92"/>
        <v>0</v>
      </c>
      <c r="O510" s="35">
        <f t="shared" si="93"/>
        <v>0</v>
      </c>
      <c r="P510" s="32">
        <f t="shared" si="94"/>
        <v>0</v>
      </c>
      <c r="Q510" s="10"/>
      <c r="R510" s="13"/>
      <c r="S510" s="14"/>
      <c r="T510" s="10"/>
      <c r="U510" s="144" t="str">
        <f t="shared" si="100"/>
        <v/>
      </c>
      <c r="V510" s="15">
        <f t="shared" si="101"/>
        <v>0</v>
      </c>
      <c r="W510" s="16">
        <f t="shared" si="102"/>
        <v>0</v>
      </c>
      <c r="X510" s="16">
        <f t="shared" si="95"/>
        <v>0</v>
      </c>
      <c r="Y510" s="17">
        <f t="shared" si="96"/>
        <v>0</v>
      </c>
      <c r="Z510" s="17">
        <f t="shared" si="97"/>
        <v>1050.4399999999957</v>
      </c>
      <c r="AA510" s="205" t="str">
        <f>IF(COUNTIF(K$6:K510,K510)=1,MAX(AA$6:AA509)+1,"")</f>
        <v/>
      </c>
      <c r="AB510" s="144">
        <f t="shared" si="103"/>
        <v>0</v>
      </c>
      <c r="AC510" s="24"/>
      <c r="AD510" s="24"/>
      <c r="AE510" s="24"/>
      <c r="AF510" s="24"/>
      <c r="AG510" s="24"/>
      <c r="AH510" s="24"/>
      <c r="AI510" s="24"/>
    </row>
    <row r="511" spans="2:35" ht="12.75">
      <c r="B511" s="31">
        <f>IF($B510="№",1,MAX($B$7:$B510)+1)</f>
        <v>505</v>
      </c>
      <c r="C511" s="147">
        <f t="shared" si="98"/>
        <v>0</v>
      </c>
      <c r="D511" s="9"/>
      <c r="E511" s="9"/>
      <c r="F511" s="10"/>
      <c r="G511" s="10"/>
      <c r="H511" s="11"/>
      <c r="I511" s="12"/>
      <c r="J511" s="12"/>
      <c r="K511" s="10"/>
      <c r="L511" s="33">
        <f t="shared" si="91"/>
        <v>0</v>
      </c>
      <c r="M511" s="34">
        <f t="shared" si="99"/>
        <v>0</v>
      </c>
      <c r="N511" s="17">
        <f t="shared" si="92"/>
        <v>0</v>
      </c>
      <c r="O511" s="35">
        <f t="shared" si="93"/>
        <v>0</v>
      </c>
      <c r="P511" s="32">
        <f t="shared" si="94"/>
        <v>0</v>
      </c>
      <c r="Q511" s="10"/>
      <c r="R511" s="13"/>
      <c r="S511" s="14"/>
      <c r="T511" s="10"/>
      <c r="U511" s="144" t="str">
        <f t="shared" si="100"/>
        <v/>
      </c>
      <c r="V511" s="15">
        <f t="shared" si="101"/>
        <v>0</v>
      </c>
      <c r="W511" s="16">
        <f t="shared" si="102"/>
        <v>0</v>
      </c>
      <c r="X511" s="16">
        <f t="shared" si="95"/>
        <v>0</v>
      </c>
      <c r="Y511" s="17">
        <f t="shared" si="96"/>
        <v>0</v>
      </c>
      <c r="Z511" s="17">
        <f t="shared" si="97"/>
        <v>1050.4399999999957</v>
      </c>
      <c r="AA511" s="205" t="str">
        <f>IF(COUNTIF(K$6:K511,K511)=1,MAX(AA$6:AA510)+1,"")</f>
        <v/>
      </c>
      <c r="AB511" s="144">
        <f t="shared" si="103"/>
        <v>0</v>
      </c>
      <c r="AC511" s="24"/>
      <c r="AD511" s="24"/>
      <c r="AE511" s="24"/>
      <c r="AF511" s="24"/>
      <c r="AG511" s="24"/>
      <c r="AH511" s="24"/>
      <c r="AI511" s="24"/>
    </row>
    <row r="512" spans="2:35" ht="12.75">
      <c r="B512" s="31">
        <f>IF($B511="№",1,MAX($B$7:$B511)+1)</f>
        <v>506</v>
      </c>
      <c r="C512" s="147">
        <f t="shared" si="98"/>
        <v>0</v>
      </c>
      <c r="D512" s="9"/>
      <c r="E512" s="9"/>
      <c r="F512" s="10"/>
      <c r="G512" s="10"/>
      <c r="H512" s="11"/>
      <c r="I512" s="12"/>
      <c r="J512" s="12"/>
      <c r="K512" s="10"/>
      <c r="L512" s="33">
        <f t="shared" si="91"/>
        <v>0</v>
      </c>
      <c r="M512" s="34">
        <f t="shared" si="99"/>
        <v>0</v>
      </c>
      <c r="N512" s="17">
        <f t="shared" si="92"/>
        <v>0</v>
      </c>
      <c r="O512" s="35">
        <f t="shared" si="93"/>
        <v>0</v>
      </c>
      <c r="P512" s="32">
        <f t="shared" si="94"/>
        <v>0</v>
      </c>
      <c r="Q512" s="10"/>
      <c r="R512" s="13"/>
      <c r="S512" s="14"/>
      <c r="T512" s="10"/>
      <c r="U512" s="144" t="str">
        <f t="shared" si="100"/>
        <v/>
      </c>
      <c r="V512" s="15">
        <f t="shared" si="101"/>
        <v>0</v>
      </c>
      <c r="W512" s="16">
        <f t="shared" si="102"/>
        <v>0</v>
      </c>
      <c r="X512" s="16">
        <f t="shared" si="95"/>
        <v>0</v>
      </c>
      <c r="Y512" s="17">
        <f t="shared" si="96"/>
        <v>0</v>
      </c>
      <c r="Z512" s="17">
        <f t="shared" si="97"/>
        <v>1050.4399999999957</v>
      </c>
      <c r="AA512" s="205" t="str">
        <f>IF(COUNTIF(K$6:K512,K512)=1,MAX(AA$6:AA511)+1,"")</f>
        <v/>
      </c>
      <c r="AB512" s="144">
        <f t="shared" si="103"/>
        <v>0</v>
      </c>
      <c r="AC512" s="24"/>
      <c r="AD512" s="24"/>
      <c r="AE512" s="24"/>
      <c r="AF512" s="24"/>
      <c r="AG512" s="24"/>
      <c r="AH512" s="24"/>
      <c r="AI512" s="24"/>
    </row>
    <row r="513" spans="2:35" ht="12.75">
      <c r="B513" s="31">
        <f>IF($B512="№",1,MAX($B$7:$B512)+1)</f>
        <v>507</v>
      </c>
      <c r="C513" s="147">
        <f t="shared" si="98"/>
        <v>0</v>
      </c>
      <c r="D513" s="9"/>
      <c r="E513" s="9"/>
      <c r="F513" s="10"/>
      <c r="G513" s="10"/>
      <c r="H513" s="11"/>
      <c r="I513" s="12"/>
      <c r="J513" s="12"/>
      <c r="K513" s="10"/>
      <c r="L513" s="33">
        <f t="shared" si="91"/>
        <v>0</v>
      </c>
      <c r="M513" s="34">
        <f t="shared" si="99"/>
        <v>0</v>
      </c>
      <c r="N513" s="17">
        <f t="shared" si="92"/>
        <v>0</v>
      </c>
      <c r="O513" s="35">
        <f t="shared" si="93"/>
        <v>0</v>
      </c>
      <c r="P513" s="32">
        <f t="shared" si="94"/>
        <v>0</v>
      </c>
      <c r="Q513" s="10"/>
      <c r="R513" s="13"/>
      <c r="S513" s="14"/>
      <c r="T513" s="10"/>
      <c r="U513" s="144" t="str">
        <f t="shared" si="100"/>
        <v/>
      </c>
      <c r="V513" s="15">
        <f t="shared" si="101"/>
        <v>0</v>
      </c>
      <c r="W513" s="16">
        <f t="shared" si="102"/>
        <v>0</v>
      </c>
      <c r="X513" s="16">
        <f t="shared" si="95"/>
        <v>0</v>
      </c>
      <c r="Y513" s="17">
        <f t="shared" si="96"/>
        <v>0</v>
      </c>
      <c r="Z513" s="17">
        <f t="shared" si="97"/>
        <v>1050.4399999999957</v>
      </c>
      <c r="AA513" s="205" t="str">
        <f>IF(COUNTIF(K$6:K513,K513)=1,MAX(AA$6:AA512)+1,"")</f>
        <v/>
      </c>
      <c r="AB513" s="144">
        <f t="shared" si="103"/>
        <v>0</v>
      </c>
      <c r="AC513" s="24"/>
      <c r="AD513" s="24"/>
      <c r="AE513" s="24"/>
      <c r="AF513" s="24"/>
      <c r="AG513" s="24"/>
      <c r="AH513" s="24"/>
      <c r="AI513" s="24"/>
    </row>
    <row r="514" spans="2:35" ht="12.75">
      <c r="B514" s="31">
        <f>IF($B513="№",1,MAX($B$7:$B513)+1)</f>
        <v>508</v>
      </c>
      <c r="C514" s="147">
        <f t="shared" si="98"/>
        <v>0</v>
      </c>
      <c r="D514" s="9"/>
      <c r="E514" s="9"/>
      <c r="F514" s="10"/>
      <c r="G514" s="10"/>
      <c r="H514" s="11"/>
      <c r="I514" s="12"/>
      <c r="J514" s="12"/>
      <c r="K514" s="10"/>
      <c r="L514" s="33">
        <f t="shared" si="91"/>
        <v>0</v>
      </c>
      <c r="M514" s="34">
        <f t="shared" si="99"/>
        <v>0</v>
      </c>
      <c r="N514" s="17">
        <f t="shared" si="92"/>
        <v>0</v>
      </c>
      <c r="O514" s="35">
        <f t="shared" si="93"/>
        <v>0</v>
      </c>
      <c r="P514" s="32">
        <f t="shared" si="94"/>
        <v>0</v>
      </c>
      <c r="Q514" s="10"/>
      <c r="R514" s="13"/>
      <c r="S514" s="14"/>
      <c r="T514" s="10"/>
      <c r="U514" s="144" t="str">
        <f t="shared" si="100"/>
        <v/>
      </c>
      <c r="V514" s="15">
        <f t="shared" si="101"/>
        <v>0</v>
      </c>
      <c r="W514" s="16">
        <f t="shared" si="102"/>
        <v>0</v>
      </c>
      <c r="X514" s="16">
        <f t="shared" si="95"/>
        <v>0</v>
      </c>
      <c r="Y514" s="17">
        <f t="shared" si="96"/>
        <v>0</v>
      </c>
      <c r="Z514" s="17">
        <f t="shared" si="97"/>
        <v>1050.4399999999957</v>
      </c>
      <c r="AA514" s="205" t="str">
        <f>IF(COUNTIF(K$6:K514,K514)=1,MAX(AA$6:AA513)+1,"")</f>
        <v/>
      </c>
      <c r="AB514" s="144">
        <f t="shared" si="103"/>
        <v>0</v>
      </c>
      <c r="AC514" s="24"/>
      <c r="AD514" s="24"/>
      <c r="AE514" s="24"/>
      <c r="AF514" s="24"/>
      <c r="AG514" s="24"/>
      <c r="AH514" s="24"/>
      <c r="AI514" s="24"/>
    </row>
    <row r="515" spans="2:35" ht="12.75">
      <c r="B515" s="31">
        <f>IF($B514="№",1,MAX($B$7:$B514)+1)</f>
        <v>509</v>
      </c>
      <c r="C515" s="147">
        <f t="shared" si="98"/>
        <v>0</v>
      </c>
      <c r="D515" s="9"/>
      <c r="E515" s="9"/>
      <c r="F515" s="10"/>
      <c r="G515" s="10"/>
      <c r="H515" s="11"/>
      <c r="I515" s="12"/>
      <c r="J515" s="12"/>
      <c r="K515" s="10"/>
      <c r="L515" s="33">
        <f t="shared" si="91"/>
        <v>0</v>
      </c>
      <c r="M515" s="34">
        <f t="shared" si="99"/>
        <v>0</v>
      </c>
      <c r="N515" s="17">
        <f t="shared" si="92"/>
        <v>0</v>
      </c>
      <c r="O515" s="35">
        <f t="shared" si="93"/>
        <v>0</v>
      </c>
      <c r="P515" s="32">
        <f t="shared" si="94"/>
        <v>0</v>
      </c>
      <c r="Q515" s="10"/>
      <c r="R515" s="13"/>
      <c r="S515" s="14"/>
      <c r="T515" s="10"/>
      <c r="U515" s="144" t="str">
        <f t="shared" si="100"/>
        <v/>
      </c>
      <c r="V515" s="15">
        <f t="shared" si="101"/>
        <v>0</v>
      </c>
      <c r="W515" s="16">
        <f t="shared" si="102"/>
        <v>0</v>
      </c>
      <c r="X515" s="16">
        <f t="shared" si="95"/>
        <v>0</v>
      </c>
      <c r="Y515" s="17">
        <f t="shared" si="96"/>
        <v>0</v>
      </c>
      <c r="Z515" s="17">
        <f t="shared" si="97"/>
        <v>1050.4399999999957</v>
      </c>
      <c r="AA515" s="205" t="str">
        <f>IF(COUNTIF(K$6:K515,K515)=1,MAX(AA$6:AA514)+1,"")</f>
        <v/>
      </c>
      <c r="AB515" s="144">
        <f t="shared" si="103"/>
        <v>0</v>
      </c>
      <c r="AC515" s="24"/>
      <c r="AD515" s="24"/>
      <c r="AE515" s="24"/>
      <c r="AF515" s="24"/>
      <c r="AG515" s="24"/>
      <c r="AH515" s="24"/>
      <c r="AI515" s="24"/>
    </row>
    <row r="516" spans="2:35" ht="12.75">
      <c r="B516" s="31">
        <f>IF($B515="№",1,MAX($B$7:$B515)+1)</f>
        <v>510</v>
      </c>
      <c r="C516" s="147">
        <f t="shared" si="98"/>
        <v>0</v>
      </c>
      <c r="D516" s="9"/>
      <c r="E516" s="9"/>
      <c r="F516" s="10"/>
      <c r="G516" s="10"/>
      <c r="H516" s="11"/>
      <c r="I516" s="12"/>
      <c r="J516" s="12"/>
      <c r="K516" s="10"/>
      <c r="L516" s="33">
        <f t="shared" si="91"/>
        <v>0</v>
      </c>
      <c r="M516" s="34">
        <f t="shared" si="99"/>
        <v>0</v>
      </c>
      <c r="N516" s="17">
        <f t="shared" si="92"/>
        <v>0</v>
      </c>
      <c r="O516" s="35">
        <f t="shared" si="93"/>
        <v>0</v>
      </c>
      <c r="P516" s="32">
        <f t="shared" si="94"/>
        <v>0</v>
      </c>
      <c r="Q516" s="10"/>
      <c r="R516" s="13"/>
      <c r="S516" s="14"/>
      <c r="T516" s="10"/>
      <c r="U516" s="144" t="str">
        <f t="shared" si="100"/>
        <v/>
      </c>
      <c r="V516" s="15">
        <f t="shared" si="101"/>
        <v>0</v>
      </c>
      <c r="W516" s="16">
        <f t="shared" si="102"/>
        <v>0</v>
      </c>
      <c r="X516" s="16">
        <f t="shared" si="95"/>
        <v>0</v>
      </c>
      <c r="Y516" s="17">
        <f t="shared" si="96"/>
        <v>0</v>
      </c>
      <c r="Z516" s="17">
        <f t="shared" si="97"/>
        <v>1050.4399999999957</v>
      </c>
      <c r="AA516" s="205" t="str">
        <f>IF(COUNTIF(K$6:K516,K516)=1,MAX(AA$6:AA515)+1,"")</f>
        <v/>
      </c>
      <c r="AB516" s="144">
        <f t="shared" si="103"/>
        <v>0</v>
      </c>
      <c r="AC516" s="24"/>
      <c r="AD516" s="24"/>
      <c r="AE516" s="24"/>
      <c r="AF516" s="24"/>
      <c r="AG516" s="24"/>
      <c r="AH516" s="24"/>
      <c r="AI516" s="24"/>
    </row>
    <row r="517" spans="2:35" ht="12.75">
      <c r="B517" s="31">
        <f>IF($B516="№",1,MAX($B$7:$B516)+1)</f>
        <v>511</v>
      </c>
      <c r="C517" s="147">
        <f t="shared" si="98"/>
        <v>0</v>
      </c>
      <c r="D517" s="9"/>
      <c r="E517" s="9"/>
      <c r="F517" s="10"/>
      <c r="G517" s="10"/>
      <c r="H517" s="11"/>
      <c r="I517" s="12"/>
      <c r="J517" s="12"/>
      <c r="K517" s="10"/>
      <c r="L517" s="33">
        <f t="shared" si="91"/>
        <v>0</v>
      </c>
      <c r="M517" s="34">
        <f t="shared" si="99"/>
        <v>0</v>
      </c>
      <c r="N517" s="17">
        <f t="shared" si="92"/>
        <v>0</v>
      </c>
      <c r="O517" s="35">
        <f t="shared" si="93"/>
        <v>0</v>
      </c>
      <c r="P517" s="32">
        <f t="shared" si="94"/>
        <v>0</v>
      </c>
      <c r="Q517" s="10"/>
      <c r="R517" s="13"/>
      <c r="S517" s="14"/>
      <c r="T517" s="10"/>
      <c r="U517" s="144" t="str">
        <f t="shared" si="100"/>
        <v/>
      </c>
      <c r="V517" s="15">
        <f t="shared" si="101"/>
        <v>0</v>
      </c>
      <c r="W517" s="16">
        <f t="shared" si="102"/>
        <v>0</v>
      </c>
      <c r="X517" s="16">
        <f t="shared" si="95"/>
        <v>0</v>
      </c>
      <c r="Y517" s="17">
        <f t="shared" si="96"/>
        <v>0</v>
      </c>
      <c r="Z517" s="17">
        <f t="shared" si="97"/>
        <v>1050.4399999999957</v>
      </c>
      <c r="AA517" s="205" t="str">
        <f>IF(COUNTIF(K$6:K517,K517)=1,MAX(AA$6:AA516)+1,"")</f>
        <v/>
      </c>
      <c r="AB517" s="144">
        <f t="shared" si="103"/>
        <v>0</v>
      </c>
      <c r="AC517" s="24"/>
      <c r="AD517" s="24"/>
      <c r="AE517" s="24"/>
      <c r="AF517" s="24"/>
      <c r="AG517" s="24"/>
      <c r="AH517" s="24"/>
      <c r="AI517" s="24"/>
    </row>
    <row r="518" spans="2:35" ht="12.75">
      <c r="B518" s="31">
        <f>IF($B517="№",1,MAX($B$7:$B517)+1)</f>
        <v>512</v>
      </c>
      <c r="C518" s="147">
        <f t="shared" si="98"/>
        <v>0</v>
      </c>
      <c r="D518" s="9"/>
      <c r="E518" s="9"/>
      <c r="F518" s="10"/>
      <c r="G518" s="10"/>
      <c r="H518" s="11"/>
      <c r="I518" s="12"/>
      <c r="J518" s="12"/>
      <c r="K518" s="10"/>
      <c r="L518" s="33">
        <f t="shared" si="91"/>
        <v>0</v>
      </c>
      <c r="M518" s="34">
        <f t="shared" si="99"/>
        <v>0</v>
      </c>
      <c r="N518" s="17">
        <f t="shared" si="92"/>
        <v>0</v>
      </c>
      <c r="O518" s="35">
        <f t="shared" si="93"/>
        <v>0</v>
      </c>
      <c r="P518" s="32">
        <f t="shared" si="94"/>
        <v>0</v>
      </c>
      <c r="Q518" s="10"/>
      <c r="R518" s="13"/>
      <c r="S518" s="14"/>
      <c r="T518" s="10"/>
      <c r="U518" s="144" t="str">
        <f t="shared" si="100"/>
        <v/>
      </c>
      <c r="V518" s="15">
        <f t="shared" si="101"/>
        <v>0</v>
      </c>
      <c r="W518" s="16">
        <f t="shared" si="102"/>
        <v>0</v>
      </c>
      <c r="X518" s="16">
        <f t="shared" si="95"/>
        <v>0</v>
      </c>
      <c r="Y518" s="17">
        <f t="shared" si="96"/>
        <v>0</v>
      </c>
      <c r="Z518" s="17">
        <f t="shared" si="97"/>
        <v>1050.4399999999957</v>
      </c>
      <c r="AA518" s="205" t="str">
        <f>IF(COUNTIF(K$6:K518,K518)=1,MAX(AA$6:AA517)+1,"")</f>
        <v/>
      </c>
      <c r="AB518" s="144">
        <f t="shared" si="103"/>
        <v>0</v>
      </c>
      <c r="AC518" s="24"/>
      <c r="AD518" s="24"/>
      <c r="AE518" s="24"/>
      <c r="AF518" s="24"/>
      <c r="AG518" s="24"/>
      <c r="AH518" s="24"/>
      <c r="AI518" s="24"/>
    </row>
    <row r="519" spans="2:35" ht="12.75">
      <c r="B519" s="31">
        <f>IF($B518="№",1,MAX($B$7:$B518)+1)</f>
        <v>513</v>
      </c>
      <c r="C519" s="147">
        <f t="shared" si="98"/>
        <v>0</v>
      </c>
      <c r="D519" s="9"/>
      <c r="E519" s="9"/>
      <c r="F519" s="10"/>
      <c r="G519" s="10"/>
      <c r="H519" s="11"/>
      <c r="I519" s="12"/>
      <c r="J519" s="12"/>
      <c r="K519" s="10"/>
      <c r="L519" s="33">
        <f t="shared" ref="L519:L582" si="104">IF(OR($P$2*$C519*$H519*$W519*$I519*$J519=0,$F519="",$G519=""),0,IF(OR($G519="Long",$G519="buy"),($J519-$I519),($I519-$J519)))</f>
        <v>0</v>
      </c>
      <c r="M519" s="34">
        <f t="shared" si="99"/>
        <v>0</v>
      </c>
      <c r="N519" s="17">
        <f t="shared" ref="N519:N582" si="105">IF(OR($P$2*$C519*$H519*$I519*$J519=0,$F519="",$G519=""),0,$Y519-$X519)</f>
        <v>0</v>
      </c>
      <c r="O519" s="35">
        <f t="shared" ref="O519:O582" si="106">IFERROR(IF(OR($P$2*$C519*$H519*$I519*$J519=0,$F519="",$G519=""),0,$N519/$W519),"")</f>
        <v>0</v>
      </c>
      <c r="P519" s="32">
        <f t="shared" ref="P519:P582" si="107">IF(OR($E519=0,$D519=0,$E519&lt;$D519),0,$E519-$D519)</f>
        <v>0</v>
      </c>
      <c r="Q519" s="10"/>
      <c r="R519" s="13"/>
      <c r="S519" s="14"/>
      <c r="T519" s="10"/>
      <c r="U519" s="144" t="str">
        <f t="shared" si="100"/>
        <v/>
      </c>
      <c r="V519" s="15">
        <f t="shared" si="101"/>
        <v>0</v>
      </c>
      <c r="W519" s="16">
        <f t="shared" si="102"/>
        <v>0</v>
      </c>
      <c r="X519" s="16">
        <f t="shared" ref="X519:X582" si="108">IF(OR($P$2*$C519*$H519*$W519*$I519=0,$F519=""),0,IF($U519="ME",$D$3*$H519,$E$3*$H519))</f>
        <v>0</v>
      </c>
      <c r="Y519" s="17">
        <f t="shared" ref="Y519:Y582" si="109">IF(OR($P$2*$C519*$H519*$I519*$J519=0,$F519=""),0,IF($U519="ME",$L519*5*$H519,$L519*50*$H519))</f>
        <v>0</v>
      </c>
      <c r="Z519" s="17">
        <f t="shared" ref="Z519:Z582" si="110">$Z518+$N519+$S519</f>
        <v>1050.4399999999957</v>
      </c>
      <c r="AA519" s="205" t="str">
        <f>IF(COUNTIF(K$6:K519,K519)=1,MAX(AA$6:AA518)+1,"")</f>
        <v/>
      </c>
      <c r="AB519" s="144">
        <f t="shared" si="103"/>
        <v>0</v>
      </c>
      <c r="AC519" s="24"/>
      <c r="AD519" s="24"/>
      <c r="AE519" s="24"/>
      <c r="AF519" s="24"/>
      <c r="AG519" s="24"/>
      <c r="AH519" s="24"/>
      <c r="AI519" s="24"/>
    </row>
    <row r="520" spans="2:35" ht="12.75">
      <c r="B520" s="31">
        <f>IF($B519="№",1,MAX($B$7:$B519)+1)</f>
        <v>514</v>
      </c>
      <c r="C520" s="147">
        <f t="shared" ref="C520:C583" si="111">INT($D520)</f>
        <v>0</v>
      </c>
      <c r="D520" s="9"/>
      <c r="E520" s="9"/>
      <c r="F520" s="10"/>
      <c r="G520" s="10"/>
      <c r="H520" s="11"/>
      <c r="I520" s="12"/>
      <c r="J520" s="12"/>
      <c r="K520" s="10"/>
      <c r="L520" s="33">
        <f t="shared" si="104"/>
        <v>0</v>
      </c>
      <c r="M520" s="34">
        <f t="shared" ref="M520:M583" si="112">$L520*4</f>
        <v>0</v>
      </c>
      <c r="N520" s="17">
        <f t="shared" si="105"/>
        <v>0</v>
      </c>
      <c r="O520" s="35">
        <f t="shared" si="106"/>
        <v>0</v>
      </c>
      <c r="P520" s="32">
        <f t="shared" si="107"/>
        <v>0</v>
      </c>
      <c r="Q520" s="10"/>
      <c r="R520" s="13"/>
      <c r="S520" s="14"/>
      <c r="T520" s="10"/>
      <c r="U520" s="144" t="str">
        <f t="shared" ref="U520:U583" si="113">LEFT($F520,2)</f>
        <v/>
      </c>
      <c r="V520" s="15">
        <f t="shared" ref="V520:V583" si="114">$D520-INT($D520)</f>
        <v>0</v>
      </c>
      <c r="W520" s="16">
        <f t="shared" ref="W520:W583" si="115">IF($P$2*$C520*$H520=0,0,IF($W519="Сумма на момент открытия сделки",$P$2,$W519+$N519+$S519))</f>
        <v>0</v>
      </c>
      <c r="X520" s="16">
        <f t="shared" si="108"/>
        <v>0</v>
      </c>
      <c r="Y520" s="17">
        <f t="shared" si="109"/>
        <v>0</v>
      </c>
      <c r="Z520" s="17">
        <f t="shared" si="110"/>
        <v>1050.4399999999957</v>
      </c>
      <c r="AA520" s="205" t="str">
        <f>IF(COUNTIF(K$6:K520,K520)=1,MAX(AA$6:AA519)+1,"")</f>
        <v/>
      </c>
      <c r="AB520" s="144">
        <f t="shared" ref="AB520:AB583" si="116">K520</f>
        <v>0</v>
      </c>
      <c r="AC520" s="24"/>
      <c r="AD520" s="24"/>
      <c r="AE520" s="24"/>
      <c r="AF520" s="24"/>
      <c r="AG520" s="24"/>
      <c r="AH520" s="24"/>
      <c r="AI520" s="24"/>
    </row>
    <row r="521" spans="2:35" ht="12.75">
      <c r="B521" s="31">
        <f>IF($B520="№",1,MAX($B$7:$B520)+1)</f>
        <v>515</v>
      </c>
      <c r="C521" s="147">
        <f t="shared" si="111"/>
        <v>0</v>
      </c>
      <c r="D521" s="9"/>
      <c r="E521" s="9"/>
      <c r="F521" s="10"/>
      <c r="G521" s="10"/>
      <c r="H521" s="11"/>
      <c r="I521" s="12"/>
      <c r="J521" s="12"/>
      <c r="K521" s="10"/>
      <c r="L521" s="33">
        <f t="shared" si="104"/>
        <v>0</v>
      </c>
      <c r="M521" s="34">
        <f t="shared" si="112"/>
        <v>0</v>
      </c>
      <c r="N521" s="17">
        <f t="shared" si="105"/>
        <v>0</v>
      </c>
      <c r="O521" s="35">
        <f t="shared" si="106"/>
        <v>0</v>
      </c>
      <c r="P521" s="32">
        <f t="shared" si="107"/>
        <v>0</v>
      </c>
      <c r="Q521" s="10"/>
      <c r="R521" s="13"/>
      <c r="S521" s="14"/>
      <c r="T521" s="10"/>
      <c r="U521" s="144" t="str">
        <f t="shared" si="113"/>
        <v/>
      </c>
      <c r="V521" s="15">
        <f t="shared" si="114"/>
        <v>0</v>
      </c>
      <c r="W521" s="16">
        <f t="shared" si="115"/>
        <v>0</v>
      </c>
      <c r="X521" s="16">
        <f t="shared" si="108"/>
        <v>0</v>
      </c>
      <c r="Y521" s="17">
        <f t="shared" si="109"/>
        <v>0</v>
      </c>
      <c r="Z521" s="17">
        <f t="shared" si="110"/>
        <v>1050.4399999999957</v>
      </c>
      <c r="AA521" s="205" t="str">
        <f>IF(COUNTIF(K$6:K521,K521)=1,MAX(AA$6:AA520)+1,"")</f>
        <v/>
      </c>
      <c r="AB521" s="144">
        <f t="shared" si="116"/>
        <v>0</v>
      </c>
      <c r="AC521" s="24"/>
      <c r="AD521" s="24"/>
      <c r="AE521" s="24"/>
      <c r="AF521" s="24"/>
      <c r="AG521" s="24"/>
      <c r="AH521" s="24"/>
      <c r="AI521" s="24"/>
    </row>
    <row r="522" spans="2:35" ht="12.75">
      <c r="B522" s="31">
        <f>IF($B521="№",1,MAX($B$7:$B521)+1)</f>
        <v>516</v>
      </c>
      <c r="C522" s="147">
        <f t="shared" si="111"/>
        <v>0</v>
      </c>
      <c r="D522" s="9"/>
      <c r="E522" s="9"/>
      <c r="F522" s="10"/>
      <c r="G522" s="10"/>
      <c r="H522" s="11"/>
      <c r="I522" s="12"/>
      <c r="J522" s="12"/>
      <c r="K522" s="10"/>
      <c r="L522" s="33">
        <f t="shared" si="104"/>
        <v>0</v>
      </c>
      <c r="M522" s="34">
        <f t="shared" si="112"/>
        <v>0</v>
      </c>
      <c r="N522" s="17">
        <f t="shared" si="105"/>
        <v>0</v>
      </c>
      <c r="O522" s="35">
        <f t="shared" si="106"/>
        <v>0</v>
      </c>
      <c r="P522" s="32">
        <f t="shared" si="107"/>
        <v>0</v>
      </c>
      <c r="Q522" s="10"/>
      <c r="R522" s="13"/>
      <c r="S522" s="14"/>
      <c r="T522" s="10"/>
      <c r="U522" s="144" t="str">
        <f t="shared" si="113"/>
        <v/>
      </c>
      <c r="V522" s="15">
        <f t="shared" si="114"/>
        <v>0</v>
      </c>
      <c r="W522" s="16">
        <f t="shared" si="115"/>
        <v>0</v>
      </c>
      <c r="X522" s="16">
        <f t="shared" si="108"/>
        <v>0</v>
      </c>
      <c r="Y522" s="17">
        <f t="shared" si="109"/>
        <v>0</v>
      </c>
      <c r="Z522" s="17">
        <f t="shared" si="110"/>
        <v>1050.4399999999957</v>
      </c>
      <c r="AA522" s="205" t="str">
        <f>IF(COUNTIF(K$6:K522,K522)=1,MAX(AA$6:AA521)+1,"")</f>
        <v/>
      </c>
      <c r="AB522" s="144">
        <f t="shared" si="116"/>
        <v>0</v>
      </c>
      <c r="AC522" s="24"/>
      <c r="AD522" s="24"/>
      <c r="AE522" s="24"/>
      <c r="AF522" s="24"/>
      <c r="AG522" s="24"/>
      <c r="AH522" s="24"/>
      <c r="AI522" s="24"/>
    </row>
    <row r="523" spans="2:35" ht="12.75">
      <c r="B523" s="31">
        <f>IF($B522="№",1,MAX($B$7:$B522)+1)</f>
        <v>517</v>
      </c>
      <c r="C523" s="147">
        <f t="shared" si="111"/>
        <v>0</v>
      </c>
      <c r="D523" s="9"/>
      <c r="E523" s="9"/>
      <c r="F523" s="10"/>
      <c r="G523" s="10"/>
      <c r="H523" s="11"/>
      <c r="I523" s="12"/>
      <c r="J523" s="12"/>
      <c r="K523" s="10"/>
      <c r="L523" s="33">
        <f t="shared" si="104"/>
        <v>0</v>
      </c>
      <c r="M523" s="34">
        <f t="shared" si="112"/>
        <v>0</v>
      </c>
      <c r="N523" s="17">
        <f t="shared" si="105"/>
        <v>0</v>
      </c>
      <c r="O523" s="35">
        <f t="shared" si="106"/>
        <v>0</v>
      </c>
      <c r="P523" s="32">
        <f t="shared" si="107"/>
        <v>0</v>
      </c>
      <c r="Q523" s="10"/>
      <c r="R523" s="13"/>
      <c r="S523" s="14"/>
      <c r="T523" s="10"/>
      <c r="U523" s="144" t="str">
        <f t="shared" si="113"/>
        <v/>
      </c>
      <c r="V523" s="15">
        <f t="shared" si="114"/>
        <v>0</v>
      </c>
      <c r="W523" s="16">
        <f t="shared" si="115"/>
        <v>0</v>
      </c>
      <c r="X523" s="16">
        <f t="shared" si="108"/>
        <v>0</v>
      </c>
      <c r="Y523" s="17">
        <f t="shared" si="109"/>
        <v>0</v>
      </c>
      <c r="Z523" s="17">
        <f t="shared" si="110"/>
        <v>1050.4399999999957</v>
      </c>
      <c r="AA523" s="205" t="str">
        <f>IF(COUNTIF(K$6:K523,K523)=1,MAX(AA$6:AA522)+1,"")</f>
        <v/>
      </c>
      <c r="AB523" s="144">
        <f t="shared" si="116"/>
        <v>0</v>
      </c>
      <c r="AC523" s="24"/>
      <c r="AD523" s="24"/>
      <c r="AE523" s="24"/>
      <c r="AF523" s="24"/>
      <c r="AG523" s="24"/>
      <c r="AH523" s="24"/>
      <c r="AI523" s="24"/>
    </row>
    <row r="524" spans="2:35" ht="12.75">
      <c r="B524" s="31">
        <f>IF($B523="№",1,MAX($B$7:$B523)+1)</f>
        <v>518</v>
      </c>
      <c r="C524" s="147">
        <f t="shared" si="111"/>
        <v>0</v>
      </c>
      <c r="D524" s="9"/>
      <c r="E524" s="9"/>
      <c r="F524" s="10"/>
      <c r="G524" s="10"/>
      <c r="H524" s="11"/>
      <c r="I524" s="12"/>
      <c r="J524" s="12"/>
      <c r="K524" s="10"/>
      <c r="L524" s="33">
        <f t="shared" si="104"/>
        <v>0</v>
      </c>
      <c r="M524" s="34">
        <f t="shared" si="112"/>
        <v>0</v>
      </c>
      <c r="N524" s="17">
        <f t="shared" si="105"/>
        <v>0</v>
      </c>
      <c r="O524" s="35">
        <f t="shared" si="106"/>
        <v>0</v>
      </c>
      <c r="P524" s="32">
        <f t="shared" si="107"/>
        <v>0</v>
      </c>
      <c r="Q524" s="10"/>
      <c r="R524" s="13"/>
      <c r="S524" s="14"/>
      <c r="T524" s="10"/>
      <c r="U524" s="144" t="str">
        <f t="shared" si="113"/>
        <v/>
      </c>
      <c r="V524" s="15">
        <f t="shared" si="114"/>
        <v>0</v>
      </c>
      <c r="W524" s="16">
        <f t="shared" si="115"/>
        <v>0</v>
      </c>
      <c r="X524" s="16">
        <f t="shared" si="108"/>
        <v>0</v>
      </c>
      <c r="Y524" s="17">
        <f t="shared" si="109"/>
        <v>0</v>
      </c>
      <c r="Z524" s="17">
        <f t="shared" si="110"/>
        <v>1050.4399999999957</v>
      </c>
      <c r="AA524" s="205" t="str">
        <f>IF(COUNTIF(K$6:K524,K524)=1,MAX(AA$6:AA523)+1,"")</f>
        <v/>
      </c>
      <c r="AB524" s="144">
        <f t="shared" si="116"/>
        <v>0</v>
      </c>
      <c r="AC524" s="24"/>
      <c r="AD524" s="24"/>
      <c r="AE524" s="24"/>
      <c r="AF524" s="24"/>
      <c r="AG524" s="24"/>
      <c r="AH524" s="24"/>
      <c r="AI524" s="24"/>
    </row>
    <row r="525" spans="2:35" ht="12.75">
      <c r="B525" s="31">
        <f>IF($B524="№",1,MAX($B$7:$B524)+1)</f>
        <v>519</v>
      </c>
      <c r="C525" s="147">
        <f t="shared" si="111"/>
        <v>0</v>
      </c>
      <c r="D525" s="9"/>
      <c r="E525" s="9"/>
      <c r="F525" s="10"/>
      <c r="G525" s="10"/>
      <c r="H525" s="11"/>
      <c r="I525" s="12"/>
      <c r="J525" s="12"/>
      <c r="K525" s="10"/>
      <c r="L525" s="33">
        <f t="shared" si="104"/>
        <v>0</v>
      </c>
      <c r="M525" s="34">
        <f t="shared" si="112"/>
        <v>0</v>
      </c>
      <c r="N525" s="17">
        <f t="shared" si="105"/>
        <v>0</v>
      </c>
      <c r="O525" s="35">
        <f t="shared" si="106"/>
        <v>0</v>
      </c>
      <c r="P525" s="32">
        <f t="shared" si="107"/>
        <v>0</v>
      </c>
      <c r="Q525" s="10"/>
      <c r="R525" s="13"/>
      <c r="S525" s="14"/>
      <c r="T525" s="10"/>
      <c r="U525" s="144" t="str">
        <f t="shared" si="113"/>
        <v/>
      </c>
      <c r="V525" s="15">
        <f t="shared" si="114"/>
        <v>0</v>
      </c>
      <c r="W525" s="16">
        <f t="shared" si="115"/>
        <v>0</v>
      </c>
      <c r="X525" s="16">
        <f t="shared" si="108"/>
        <v>0</v>
      </c>
      <c r="Y525" s="17">
        <f t="shared" si="109"/>
        <v>0</v>
      </c>
      <c r="Z525" s="17">
        <f t="shared" si="110"/>
        <v>1050.4399999999957</v>
      </c>
      <c r="AA525" s="205" t="str">
        <f>IF(COUNTIF(K$6:K525,K525)=1,MAX(AA$6:AA524)+1,"")</f>
        <v/>
      </c>
      <c r="AB525" s="144">
        <f t="shared" si="116"/>
        <v>0</v>
      </c>
      <c r="AC525" s="24"/>
      <c r="AD525" s="24"/>
      <c r="AE525" s="24"/>
      <c r="AF525" s="24"/>
      <c r="AG525" s="24"/>
      <c r="AH525" s="24"/>
      <c r="AI525" s="24"/>
    </row>
    <row r="526" spans="2:35" ht="12.75">
      <c r="B526" s="31">
        <f>IF($B525="№",1,MAX($B$7:$B525)+1)</f>
        <v>520</v>
      </c>
      <c r="C526" s="147">
        <f t="shared" si="111"/>
        <v>0</v>
      </c>
      <c r="D526" s="9"/>
      <c r="E526" s="9"/>
      <c r="F526" s="10"/>
      <c r="G526" s="10"/>
      <c r="H526" s="11"/>
      <c r="I526" s="12"/>
      <c r="J526" s="12"/>
      <c r="K526" s="10"/>
      <c r="L526" s="33">
        <f t="shared" si="104"/>
        <v>0</v>
      </c>
      <c r="M526" s="34">
        <f t="shared" si="112"/>
        <v>0</v>
      </c>
      <c r="N526" s="17">
        <f t="shared" si="105"/>
        <v>0</v>
      </c>
      <c r="O526" s="35">
        <f t="shared" si="106"/>
        <v>0</v>
      </c>
      <c r="P526" s="32">
        <f t="shared" si="107"/>
        <v>0</v>
      </c>
      <c r="Q526" s="10"/>
      <c r="R526" s="13"/>
      <c r="S526" s="14"/>
      <c r="T526" s="10"/>
      <c r="U526" s="144" t="str">
        <f t="shared" si="113"/>
        <v/>
      </c>
      <c r="V526" s="15">
        <f t="shared" si="114"/>
        <v>0</v>
      </c>
      <c r="W526" s="16">
        <f t="shared" si="115"/>
        <v>0</v>
      </c>
      <c r="X526" s="16">
        <f t="shared" si="108"/>
        <v>0</v>
      </c>
      <c r="Y526" s="17">
        <f t="shared" si="109"/>
        <v>0</v>
      </c>
      <c r="Z526" s="17">
        <f t="shared" si="110"/>
        <v>1050.4399999999957</v>
      </c>
      <c r="AA526" s="205" t="str">
        <f>IF(COUNTIF(K$6:K526,K526)=1,MAX(AA$6:AA525)+1,"")</f>
        <v/>
      </c>
      <c r="AB526" s="144">
        <f t="shared" si="116"/>
        <v>0</v>
      </c>
      <c r="AC526" s="24"/>
      <c r="AD526" s="24"/>
      <c r="AE526" s="24"/>
      <c r="AF526" s="24"/>
      <c r="AG526" s="24"/>
      <c r="AH526" s="24"/>
      <c r="AI526" s="24"/>
    </row>
    <row r="527" spans="2:35" ht="12.75">
      <c r="B527" s="31">
        <f>IF($B526="№",1,MAX($B$7:$B526)+1)</f>
        <v>521</v>
      </c>
      <c r="C527" s="147">
        <f t="shared" si="111"/>
        <v>0</v>
      </c>
      <c r="D527" s="9"/>
      <c r="E527" s="9"/>
      <c r="F527" s="10"/>
      <c r="G527" s="10"/>
      <c r="H527" s="11"/>
      <c r="I527" s="12"/>
      <c r="J527" s="12"/>
      <c r="K527" s="10"/>
      <c r="L527" s="33">
        <f t="shared" si="104"/>
        <v>0</v>
      </c>
      <c r="M527" s="34">
        <f t="shared" si="112"/>
        <v>0</v>
      </c>
      <c r="N527" s="17">
        <f t="shared" si="105"/>
        <v>0</v>
      </c>
      <c r="O527" s="35">
        <f t="shared" si="106"/>
        <v>0</v>
      </c>
      <c r="P527" s="32">
        <f t="shared" si="107"/>
        <v>0</v>
      </c>
      <c r="Q527" s="10"/>
      <c r="R527" s="13"/>
      <c r="S527" s="14"/>
      <c r="T527" s="10"/>
      <c r="U527" s="144" t="str">
        <f t="shared" si="113"/>
        <v/>
      </c>
      <c r="V527" s="15">
        <f t="shared" si="114"/>
        <v>0</v>
      </c>
      <c r="W527" s="16">
        <f t="shared" si="115"/>
        <v>0</v>
      </c>
      <c r="X527" s="16">
        <f t="shared" si="108"/>
        <v>0</v>
      </c>
      <c r="Y527" s="17">
        <f t="shared" si="109"/>
        <v>0</v>
      </c>
      <c r="Z527" s="17">
        <f t="shared" si="110"/>
        <v>1050.4399999999957</v>
      </c>
      <c r="AA527" s="205" t="str">
        <f>IF(COUNTIF(K$6:K527,K527)=1,MAX(AA$6:AA526)+1,"")</f>
        <v/>
      </c>
      <c r="AB527" s="144">
        <f t="shared" si="116"/>
        <v>0</v>
      </c>
      <c r="AC527" s="24"/>
      <c r="AD527" s="24"/>
      <c r="AE527" s="24"/>
      <c r="AF527" s="24"/>
      <c r="AG527" s="24"/>
      <c r="AH527" s="24"/>
      <c r="AI527" s="24"/>
    </row>
    <row r="528" spans="2:35" ht="12.75">
      <c r="B528" s="31">
        <f>IF($B527="№",1,MAX($B$7:$B527)+1)</f>
        <v>522</v>
      </c>
      <c r="C528" s="147">
        <f t="shared" si="111"/>
        <v>0</v>
      </c>
      <c r="D528" s="9"/>
      <c r="E528" s="9"/>
      <c r="F528" s="10"/>
      <c r="G528" s="10"/>
      <c r="H528" s="11"/>
      <c r="I528" s="12"/>
      <c r="J528" s="12"/>
      <c r="K528" s="10"/>
      <c r="L528" s="33">
        <f t="shared" si="104"/>
        <v>0</v>
      </c>
      <c r="M528" s="34">
        <f t="shared" si="112"/>
        <v>0</v>
      </c>
      <c r="N528" s="17">
        <f t="shared" si="105"/>
        <v>0</v>
      </c>
      <c r="O528" s="35">
        <f t="shared" si="106"/>
        <v>0</v>
      </c>
      <c r="P528" s="32">
        <f t="shared" si="107"/>
        <v>0</v>
      </c>
      <c r="Q528" s="10"/>
      <c r="R528" s="13"/>
      <c r="S528" s="14"/>
      <c r="T528" s="10"/>
      <c r="U528" s="144" t="str">
        <f t="shared" si="113"/>
        <v/>
      </c>
      <c r="V528" s="15">
        <f t="shared" si="114"/>
        <v>0</v>
      </c>
      <c r="W528" s="16">
        <f t="shared" si="115"/>
        <v>0</v>
      </c>
      <c r="X528" s="16">
        <f t="shared" si="108"/>
        <v>0</v>
      </c>
      <c r="Y528" s="17">
        <f t="shared" si="109"/>
        <v>0</v>
      </c>
      <c r="Z528" s="17">
        <f t="shared" si="110"/>
        <v>1050.4399999999957</v>
      </c>
      <c r="AA528" s="205" t="str">
        <f>IF(COUNTIF(K$6:K528,K528)=1,MAX(AA$6:AA527)+1,"")</f>
        <v/>
      </c>
      <c r="AB528" s="144">
        <f t="shared" si="116"/>
        <v>0</v>
      </c>
      <c r="AC528" s="24"/>
      <c r="AD528" s="24"/>
      <c r="AE528" s="24"/>
      <c r="AF528" s="24"/>
      <c r="AG528" s="24"/>
      <c r="AH528" s="24"/>
      <c r="AI528" s="24"/>
    </row>
    <row r="529" spans="2:35" ht="12.75">
      <c r="B529" s="31">
        <f>IF($B528="№",1,MAX($B$7:$B528)+1)</f>
        <v>523</v>
      </c>
      <c r="C529" s="147">
        <f t="shared" si="111"/>
        <v>0</v>
      </c>
      <c r="D529" s="9"/>
      <c r="E529" s="9"/>
      <c r="F529" s="10"/>
      <c r="G529" s="10"/>
      <c r="H529" s="11"/>
      <c r="I529" s="12"/>
      <c r="J529" s="12"/>
      <c r="K529" s="10"/>
      <c r="L529" s="33">
        <f t="shared" si="104"/>
        <v>0</v>
      </c>
      <c r="M529" s="34">
        <f t="shared" si="112"/>
        <v>0</v>
      </c>
      <c r="N529" s="17">
        <f t="shared" si="105"/>
        <v>0</v>
      </c>
      <c r="O529" s="35">
        <f t="shared" si="106"/>
        <v>0</v>
      </c>
      <c r="P529" s="32">
        <f t="shared" si="107"/>
        <v>0</v>
      </c>
      <c r="Q529" s="10"/>
      <c r="R529" s="13"/>
      <c r="S529" s="14"/>
      <c r="T529" s="10"/>
      <c r="U529" s="144" t="str">
        <f t="shared" si="113"/>
        <v/>
      </c>
      <c r="V529" s="15">
        <f t="shared" si="114"/>
        <v>0</v>
      </c>
      <c r="W529" s="16">
        <f t="shared" si="115"/>
        <v>0</v>
      </c>
      <c r="X529" s="16">
        <f t="shared" si="108"/>
        <v>0</v>
      </c>
      <c r="Y529" s="17">
        <f t="shared" si="109"/>
        <v>0</v>
      </c>
      <c r="Z529" s="17">
        <f t="shared" si="110"/>
        <v>1050.4399999999957</v>
      </c>
      <c r="AA529" s="205" t="str">
        <f>IF(COUNTIF(K$6:K529,K529)=1,MAX(AA$6:AA528)+1,"")</f>
        <v/>
      </c>
      <c r="AB529" s="144">
        <f t="shared" si="116"/>
        <v>0</v>
      </c>
      <c r="AC529" s="24"/>
      <c r="AD529" s="24"/>
      <c r="AE529" s="24"/>
      <c r="AF529" s="24"/>
      <c r="AG529" s="24"/>
      <c r="AH529" s="24"/>
      <c r="AI529" s="24"/>
    </row>
    <row r="530" spans="2:35" ht="12.75">
      <c r="B530" s="31">
        <f>IF($B529="№",1,MAX($B$7:$B529)+1)</f>
        <v>524</v>
      </c>
      <c r="C530" s="147">
        <f t="shared" si="111"/>
        <v>0</v>
      </c>
      <c r="D530" s="9"/>
      <c r="E530" s="9"/>
      <c r="F530" s="10"/>
      <c r="G530" s="10"/>
      <c r="H530" s="11"/>
      <c r="I530" s="12"/>
      <c r="J530" s="12"/>
      <c r="K530" s="10"/>
      <c r="L530" s="33">
        <f t="shared" si="104"/>
        <v>0</v>
      </c>
      <c r="M530" s="34">
        <f t="shared" si="112"/>
        <v>0</v>
      </c>
      <c r="N530" s="17">
        <f t="shared" si="105"/>
        <v>0</v>
      </c>
      <c r="O530" s="35">
        <f t="shared" si="106"/>
        <v>0</v>
      </c>
      <c r="P530" s="32">
        <f t="shared" si="107"/>
        <v>0</v>
      </c>
      <c r="Q530" s="10"/>
      <c r="R530" s="13"/>
      <c r="S530" s="14"/>
      <c r="T530" s="10"/>
      <c r="U530" s="144" t="str">
        <f t="shared" si="113"/>
        <v/>
      </c>
      <c r="V530" s="15">
        <f t="shared" si="114"/>
        <v>0</v>
      </c>
      <c r="W530" s="16">
        <f t="shared" si="115"/>
        <v>0</v>
      </c>
      <c r="X530" s="16">
        <f t="shared" si="108"/>
        <v>0</v>
      </c>
      <c r="Y530" s="17">
        <f t="shared" si="109"/>
        <v>0</v>
      </c>
      <c r="Z530" s="17">
        <f t="shared" si="110"/>
        <v>1050.4399999999957</v>
      </c>
      <c r="AA530" s="205" t="str">
        <f>IF(COUNTIF(K$6:K530,K530)=1,MAX(AA$6:AA529)+1,"")</f>
        <v/>
      </c>
      <c r="AB530" s="144">
        <f t="shared" si="116"/>
        <v>0</v>
      </c>
      <c r="AC530" s="24"/>
      <c r="AD530" s="24"/>
      <c r="AE530" s="24"/>
      <c r="AF530" s="24"/>
      <c r="AG530" s="24"/>
      <c r="AH530" s="24"/>
      <c r="AI530" s="24"/>
    </row>
    <row r="531" spans="2:35" ht="12.75">
      <c r="B531" s="31">
        <f>IF($B530="№",1,MAX($B$7:$B530)+1)</f>
        <v>525</v>
      </c>
      <c r="C531" s="147">
        <f t="shared" si="111"/>
        <v>0</v>
      </c>
      <c r="D531" s="9"/>
      <c r="E531" s="9"/>
      <c r="F531" s="10"/>
      <c r="G531" s="10"/>
      <c r="H531" s="11"/>
      <c r="I531" s="12"/>
      <c r="J531" s="12"/>
      <c r="K531" s="10"/>
      <c r="L531" s="33">
        <f t="shared" si="104"/>
        <v>0</v>
      </c>
      <c r="M531" s="34">
        <f t="shared" si="112"/>
        <v>0</v>
      </c>
      <c r="N531" s="17">
        <f t="shared" si="105"/>
        <v>0</v>
      </c>
      <c r="O531" s="35">
        <f t="shared" si="106"/>
        <v>0</v>
      </c>
      <c r="P531" s="32">
        <f t="shared" si="107"/>
        <v>0</v>
      </c>
      <c r="Q531" s="10"/>
      <c r="R531" s="13"/>
      <c r="S531" s="14"/>
      <c r="T531" s="10"/>
      <c r="U531" s="144" t="str">
        <f t="shared" si="113"/>
        <v/>
      </c>
      <c r="V531" s="15">
        <f t="shared" si="114"/>
        <v>0</v>
      </c>
      <c r="W531" s="16">
        <f t="shared" si="115"/>
        <v>0</v>
      </c>
      <c r="X531" s="16">
        <f t="shared" si="108"/>
        <v>0</v>
      </c>
      <c r="Y531" s="17">
        <f t="shared" si="109"/>
        <v>0</v>
      </c>
      <c r="Z531" s="17">
        <f t="shared" si="110"/>
        <v>1050.4399999999957</v>
      </c>
      <c r="AA531" s="205" t="str">
        <f>IF(COUNTIF(K$6:K531,K531)=1,MAX(AA$6:AA530)+1,"")</f>
        <v/>
      </c>
      <c r="AB531" s="144">
        <f t="shared" si="116"/>
        <v>0</v>
      </c>
      <c r="AC531" s="24"/>
      <c r="AD531" s="24"/>
      <c r="AE531" s="24"/>
      <c r="AF531" s="24"/>
      <c r="AG531" s="24"/>
      <c r="AH531" s="24"/>
      <c r="AI531" s="24"/>
    </row>
    <row r="532" spans="2:35" ht="12.75">
      <c r="B532" s="31">
        <f>IF($B531="№",1,MAX($B$7:$B531)+1)</f>
        <v>526</v>
      </c>
      <c r="C532" s="147">
        <f t="shared" si="111"/>
        <v>0</v>
      </c>
      <c r="D532" s="9"/>
      <c r="E532" s="9"/>
      <c r="F532" s="10"/>
      <c r="G532" s="10"/>
      <c r="H532" s="11"/>
      <c r="I532" s="12"/>
      <c r="J532" s="12"/>
      <c r="K532" s="10"/>
      <c r="L532" s="33">
        <f t="shared" si="104"/>
        <v>0</v>
      </c>
      <c r="M532" s="34">
        <f t="shared" si="112"/>
        <v>0</v>
      </c>
      <c r="N532" s="17">
        <f t="shared" si="105"/>
        <v>0</v>
      </c>
      <c r="O532" s="35">
        <f t="shared" si="106"/>
        <v>0</v>
      </c>
      <c r="P532" s="32">
        <f t="shared" si="107"/>
        <v>0</v>
      </c>
      <c r="Q532" s="10"/>
      <c r="R532" s="13"/>
      <c r="S532" s="14"/>
      <c r="T532" s="10"/>
      <c r="U532" s="144" t="str">
        <f t="shared" si="113"/>
        <v/>
      </c>
      <c r="V532" s="15">
        <f t="shared" si="114"/>
        <v>0</v>
      </c>
      <c r="W532" s="16">
        <f t="shared" si="115"/>
        <v>0</v>
      </c>
      <c r="X532" s="16">
        <f t="shared" si="108"/>
        <v>0</v>
      </c>
      <c r="Y532" s="17">
        <f t="shared" si="109"/>
        <v>0</v>
      </c>
      <c r="Z532" s="17">
        <f t="shared" si="110"/>
        <v>1050.4399999999957</v>
      </c>
      <c r="AA532" s="205" t="str">
        <f>IF(COUNTIF(K$6:K532,K532)=1,MAX(AA$6:AA531)+1,"")</f>
        <v/>
      </c>
      <c r="AB532" s="144">
        <f t="shared" si="116"/>
        <v>0</v>
      </c>
      <c r="AC532" s="24"/>
      <c r="AD532" s="24"/>
      <c r="AE532" s="24"/>
      <c r="AF532" s="24"/>
      <c r="AG532" s="24"/>
      <c r="AH532" s="24"/>
      <c r="AI532" s="24"/>
    </row>
    <row r="533" spans="2:35" ht="12.75">
      <c r="B533" s="31">
        <f>IF($B532="№",1,MAX($B$7:$B532)+1)</f>
        <v>527</v>
      </c>
      <c r="C533" s="147">
        <f t="shared" si="111"/>
        <v>0</v>
      </c>
      <c r="D533" s="9"/>
      <c r="E533" s="9"/>
      <c r="F533" s="10"/>
      <c r="G533" s="10"/>
      <c r="H533" s="11"/>
      <c r="I533" s="12"/>
      <c r="J533" s="12"/>
      <c r="K533" s="10"/>
      <c r="L533" s="33">
        <f t="shared" si="104"/>
        <v>0</v>
      </c>
      <c r="M533" s="34">
        <f t="shared" si="112"/>
        <v>0</v>
      </c>
      <c r="N533" s="17">
        <f t="shared" si="105"/>
        <v>0</v>
      </c>
      <c r="O533" s="35">
        <f t="shared" si="106"/>
        <v>0</v>
      </c>
      <c r="P533" s="32">
        <f t="shared" si="107"/>
        <v>0</v>
      </c>
      <c r="Q533" s="10"/>
      <c r="R533" s="13"/>
      <c r="S533" s="14"/>
      <c r="T533" s="10"/>
      <c r="U533" s="144" t="str">
        <f t="shared" si="113"/>
        <v/>
      </c>
      <c r="V533" s="15">
        <f t="shared" si="114"/>
        <v>0</v>
      </c>
      <c r="W533" s="16">
        <f t="shared" si="115"/>
        <v>0</v>
      </c>
      <c r="X533" s="16">
        <f t="shared" si="108"/>
        <v>0</v>
      </c>
      <c r="Y533" s="17">
        <f t="shared" si="109"/>
        <v>0</v>
      </c>
      <c r="Z533" s="17">
        <f t="shared" si="110"/>
        <v>1050.4399999999957</v>
      </c>
      <c r="AA533" s="205" t="str">
        <f>IF(COUNTIF(K$6:K533,K533)=1,MAX(AA$6:AA532)+1,"")</f>
        <v/>
      </c>
      <c r="AB533" s="144">
        <f t="shared" si="116"/>
        <v>0</v>
      </c>
      <c r="AC533" s="24"/>
      <c r="AD533" s="24"/>
      <c r="AE533" s="24"/>
      <c r="AF533" s="24"/>
      <c r="AG533" s="24"/>
      <c r="AH533" s="24"/>
      <c r="AI533" s="24"/>
    </row>
    <row r="534" spans="2:35" ht="12.75">
      <c r="B534" s="31">
        <f>IF($B533="№",1,MAX($B$7:$B533)+1)</f>
        <v>528</v>
      </c>
      <c r="C534" s="147">
        <f t="shared" si="111"/>
        <v>0</v>
      </c>
      <c r="D534" s="9"/>
      <c r="E534" s="9"/>
      <c r="F534" s="10"/>
      <c r="G534" s="10"/>
      <c r="H534" s="11"/>
      <c r="I534" s="12"/>
      <c r="J534" s="12"/>
      <c r="K534" s="10"/>
      <c r="L534" s="33">
        <f t="shared" si="104"/>
        <v>0</v>
      </c>
      <c r="M534" s="34">
        <f t="shared" si="112"/>
        <v>0</v>
      </c>
      <c r="N534" s="17">
        <f t="shared" si="105"/>
        <v>0</v>
      </c>
      <c r="O534" s="35">
        <f t="shared" si="106"/>
        <v>0</v>
      </c>
      <c r="P534" s="32">
        <f t="shared" si="107"/>
        <v>0</v>
      </c>
      <c r="Q534" s="10"/>
      <c r="R534" s="13"/>
      <c r="S534" s="14"/>
      <c r="T534" s="10"/>
      <c r="U534" s="144" t="str">
        <f t="shared" si="113"/>
        <v/>
      </c>
      <c r="V534" s="15">
        <f t="shared" si="114"/>
        <v>0</v>
      </c>
      <c r="W534" s="16">
        <f t="shared" si="115"/>
        <v>0</v>
      </c>
      <c r="X534" s="16">
        <f t="shared" si="108"/>
        <v>0</v>
      </c>
      <c r="Y534" s="17">
        <f t="shared" si="109"/>
        <v>0</v>
      </c>
      <c r="Z534" s="17">
        <f t="shared" si="110"/>
        <v>1050.4399999999957</v>
      </c>
      <c r="AA534" s="205" t="str">
        <f>IF(COUNTIF(K$6:K534,K534)=1,MAX(AA$6:AA533)+1,"")</f>
        <v/>
      </c>
      <c r="AB534" s="144">
        <f t="shared" si="116"/>
        <v>0</v>
      </c>
      <c r="AC534" s="24"/>
      <c r="AD534" s="24"/>
      <c r="AE534" s="24"/>
      <c r="AF534" s="24"/>
      <c r="AG534" s="24"/>
      <c r="AH534" s="24"/>
      <c r="AI534" s="24"/>
    </row>
    <row r="535" spans="2:35" ht="12.75">
      <c r="B535" s="31">
        <f>IF($B534="№",1,MAX($B$7:$B534)+1)</f>
        <v>529</v>
      </c>
      <c r="C535" s="147">
        <f t="shared" si="111"/>
        <v>0</v>
      </c>
      <c r="D535" s="9"/>
      <c r="E535" s="9"/>
      <c r="F535" s="10"/>
      <c r="G535" s="10"/>
      <c r="H535" s="11"/>
      <c r="I535" s="12"/>
      <c r="J535" s="12"/>
      <c r="K535" s="10"/>
      <c r="L535" s="33">
        <f t="shared" si="104"/>
        <v>0</v>
      </c>
      <c r="M535" s="34">
        <f t="shared" si="112"/>
        <v>0</v>
      </c>
      <c r="N535" s="17">
        <f t="shared" si="105"/>
        <v>0</v>
      </c>
      <c r="O535" s="35">
        <f t="shared" si="106"/>
        <v>0</v>
      </c>
      <c r="P535" s="32">
        <f t="shared" si="107"/>
        <v>0</v>
      </c>
      <c r="Q535" s="10"/>
      <c r="R535" s="13"/>
      <c r="S535" s="14"/>
      <c r="T535" s="10"/>
      <c r="U535" s="144" t="str">
        <f t="shared" si="113"/>
        <v/>
      </c>
      <c r="V535" s="15">
        <f t="shared" si="114"/>
        <v>0</v>
      </c>
      <c r="W535" s="16">
        <f t="shared" si="115"/>
        <v>0</v>
      </c>
      <c r="X535" s="16">
        <f t="shared" si="108"/>
        <v>0</v>
      </c>
      <c r="Y535" s="17">
        <f t="shared" si="109"/>
        <v>0</v>
      </c>
      <c r="Z535" s="17">
        <f t="shared" si="110"/>
        <v>1050.4399999999957</v>
      </c>
      <c r="AA535" s="205" t="str">
        <f>IF(COUNTIF(K$6:K535,K535)=1,MAX(AA$6:AA534)+1,"")</f>
        <v/>
      </c>
      <c r="AB535" s="144">
        <f t="shared" si="116"/>
        <v>0</v>
      </c>
      <c r="AC535" s="24"/>
      <c r="AD535" s="24"/>
      <c r="AE535" s="24"/>
      <c r="AF535" s="24"/>
      <c r="AG535" s="24"/>
      <c r="AH535" s="24"/>
      <c r="AI535" s="24"/>
    </row>
    <row r="536" spans="2:35" ht="12.75">
      <c r="B536" s="31">
        <f>IF($B535="№",1,MAX($B$7:$B535)+1)</f>
        <v>530</v>
      </c>
      <c r="C536" s="147">
        <f t="shared" si="111"/>
        <v>0</v>
      </c>
      <c r="D536" s="9"/>
      <c r="E536" s="9"/>
      <c r="F536" s="10"/>
      <c r="G536" s="10"/>
      <c r="H536" s="11"/>
      <c r="I536" s="12"/>
      <c r="J536" s="12"/>
      <c r="K536" s="10"/>
      <c r="L536" s="33">
        <f t="shared" si="104"/>
        <v>0</v>
      </c>
      <c r="M536" s="34">
        <f t="shared" si="112"/>
        <v>0</v>
      </c>
      <c r="N536" s="17">
        <f t="shared" si="105"/>
        <v>0</v>
      </c>
      <c r="O536" s="35">
        <f t="shared" si="106"/>
        <v>0</v>
      </c>
      <c r="P536" s="32">
        <f t="shared" si="107"/>
        <v>0</v>
      </c>
      <c r="Q536" s="10"/>
      <c r="R536" s="13"/>
      <c r="S536" s="14"/>
      <c r="T536" s="10"/>
      <c r="U536" s="144" t="str">
        <f t="shared" si="113"/>
        <v/>
      </c>
      <c r="V536" s="15">
        <f t="shared" si="114"/>
        <v>0</v>
      </c>
      <c r="W536" s="16">
        <f t="shared" si="115"/>
        <v>0</v>
      </c>
      <c r="X536" s="16">
        <f t="shared" si="108"/>
        <v>0</v>
      </c>
      <c r="Y536" s="17">
        <f t="shared" si="109"/>
        <v>0</v>
      </c>
      <c r="Z536" s="17">
        <f t="shared" si="110"/>
        <v>1050.4399999999957</v>
      </c>
      <c r="AA536" s="205" t="str">
        <f>IF(COUNTIF(K$6:K536,K536)=1,MAX(AA$6:AA535)+1,"")</f>
        <v/>
      </c>
      <c r="AB536" s="144">
        <f t="shared" si="116"/>
        <v>0</v>
      </c>
      <c r="AC536" s="24"/>
      <c r="AD536" s="24"/>
      <c r="AE536" s="24"/>
      <c r="AF536" s="24"/>
      <c r="AG536" s="24"/>
      <c r="AH536" s="24"/>
      <c r="AI536" s="24"/>
    </row>
    <row r="537" spans="2:35" ht="12.75">
      <c r="B537" s="31">
        <f>IF($B536="№",1,MAX($B$7:$B536)+1)</f>
        <v>531</v>
      </c>
      <c r="C537" s="147">
        <f t="shared" si="111"/>
        <v>0</v>
      </c>
      <c r="D537" s="9"/>
      <c r="E537" s="9"/>
      <c r="F537" s="10"/>
      <c r="G537" s="10"/>
      <c r="H537" s="11"/>
      <c r="I537" s="12"/>
      <c r="J537" s="12"/>
      <c r="K537" s="10"/>
      <c r="L537" s="33">
        <f t="shared" si="104"/>
        <v>0</v>
      </c>
      <c r="M537" s="34">
        <f t="shared" si="112"/>
        <v>0</v>
      </c>
      <c r="N537" s="17">
        <f t="shared" si="105"/>
        <v>0</v>
      </c>
      <c r="O537" s="35">
        <f t="shared" si="106"/>
        <v>0</v>
      </c>
      <c r="P537" s="32">
        <f t="shared" si="107"/>
        <v>0</v>
      </c>
      <c r="Q537" s="10"/>
      <c r="R537" s="13"/>
      <c r="S537" s="14"/>
      <c r="T537" s="10"/>
      <c r="U537" s="144" t="str">
        <f t="shared" si="113"/>
        <v/>
      </c>
      <c r="V537" s="15">
        <f t="shared" si="114"/>
        <v>0</v>
      </c>
      <c r="W537" s="16">
        <f t="shared" si="115"/>
        <v>0</v>
      </c>
      <c r="X537" s="16">
        <f t="shared" si="108"/>
        <v>0</v>
      </c>
      <c r="Y537" s="17">
        <f t="shared" si="109"/>
        <v>0</v>
      </c>
      <c r="Z537" s="17">
        <f t="shared" si="110"/>
        <v>1050.4399999999957</v>
      </c>
      <c r="AA537" s="205" t="str">
        <f>IF(COUNTIF(K$6:K537,K537)=1,MAX(AA$6:AA536)+1,"")</f>
        <v/>
      </c>
      <c r="AB537" s="144">
        <f t="shared" si="116"/>
        <v>0</v>
      </c>
      <c r="AC537" s="24"/>
      <c r="AD537" s="24"/>
      <c r="AE537" s="24"/>
      <c r="AF537" s="24"/>
      <c r="AG537" s="24"/>
      <c r="AH537" s="24"/>
      <c r="AI537" s="24"/>
    </row>
    <row r="538" spans="2:35" ht="12.75">
      <c r="B538" s="31">
        <f>IF($B537="№",1,MAX($B$7:$B537)+1)</f>
        <v>532</v>
      </c>
      <c r="C538" s="147">
        <f t="shared" si="111"/>
        <v>0</v>
      </c>
      <c r="D538" s="9"/>
      <c r="E538" s="9"/>
      <c r="F538" s="10"/>
      <c r="G538" s="10"/>
      <c r="H538" s="11"/>
      <c r="I538" s="12"/>
      <c r="J538" s="12"/>
      <c r="K538" s="10"/>
      <c r="L538" s="33">
        <f t="shared" si="104"/>
        <v>0</v>
      </c>
      <c r="M538" s="34">
        <f t="shared" si="112"/>
        <v>0</v>
      </c>
      <c r="N538" s="17">
        <f t="shared" si="105"/>
        <v>0</v>
      </c>
      <c r="O538" s="35">
        <f t="shared" si="106"/>
        <v>0</v>
      </c>
      <c r="P538" s="32">
        <f t="shared" si="107"/>
        <v>0</v>
      </c>
      <c r="Q538" s="10"/>
      <c r="R538" s="13"/>
      <c r="S538" s="14"/>
      <c r="T538" s="10"/>
      <c r="U538" s="144" t="str">
        <f t="shared" si="113"/>
        <v/>
      </c>
      <c r="V538" s="15">
        <f t="shared" si="114"/>
        <v>0</v>
      </c>
      <c r="W538" s="16">
        <f t="shared" si="115"/>
        <v>0</v>
      </c>
      <c r="X538" s="16">
        <f t="shared" si="108"/>
        <v>0</v>
      </c>
      <c r="Y538" s="17">
        <f t="shared" si="109"/>
        <v>0</v>
      </c>
      <c r="Z538" s="17">
        <f t="shared" si="110"/>
        <v>1050.4399999999957</v>
      </c>
      <c r="AA538" s="205" t="str">
        <f>IF(COUNTIF(K$6:K538,K538)=1,MAX(AA$6:AA537)+1,"")</f>
        <v/>
      </c>
      <c r="AB538" s="144">
        <f t="shared" si="116"/>
        <v>0</v>
      </c>
      <c r="AC538" s="24"/>
      <c r="AD538" s="24"/>
      <c r="AE538" s="24"/>
      <c r="AF538" s="24"/>
      <c r="AG538" s="24"/>
      <c r="AH538" s="24"/>
      <c r="AI538" s="24"/>
    </row>
    <row r="539" spans="2:35" ht="12.75">
      <c r="B539" s="31">
        <f>IF($B538="№",1,MAX($B$7:$B538)+1)</f>
        <v>533</v>
      </c>
      <c r="C539" s="147">
        <f t="shared" si="111"/>
        <v>0</v>
      </c>
      <c r="D539" s="9"/>
      <c r="E539" s="9"/>
      <c r="F539" s="10"/>
      <c r="G539" s="10"/>
      <c r="H539" s="11"/>
      <c r="I539" s="12"/>
      <c r="J539" s="12"/>
      <c r="K539" s="10"/>
      <c r="L539" s="33">
        <f t="shared" si="104"/>
        <v>0</v>
      </c>
      <c r="M539" s="34">
        <f t="shared" si="112"/>
        <v>0</v>
      </c>
      <c r="N539" s="17">
        <f t="shared" si="105"/>
        <v>0</v>
      </c>
      <c r="O539" s="35">
        <f t="shared" si="106"/>
        <v>0</v>
      </c>
      <c r="P539" s="32">
        <f t="shared" si="107"/>
        <v>0</v>
      </c>
      <c r="Q539" s="10"/>
      <c r="R539" s="13"/>
      <c r="S539" s="14"/>
      <c r="T539" s="10"/>
      <c r="U539" s="144" t="str">
        <f t="shared" si="113"/>
        <v/>
      </c>
      <c r="V539" s="15">
        <f t="shared" si="114"/>
        <v>0</v>
      </c>
      <c r="W539" s="16">
        <f t="shared" si="115"/>
        <v>0</v>
      </c>
      <c r="X539" s="16">
        <f t="shared" si="108"/>
        <v>0</v>
      </c>
      <c r="Y539" s="17">
        <f t="shared" si="109"/>
        <v>0</v>
      </c>
      <c r="Z539" s="17">
        <f t="shared" si="110"/>
        <v>1050.4399999999957</v>
      </c>
      <c r="AA539" s="205" t="str">
        <f>IF(COUNTIF(K$6:K539,K539)=1,MAX(AA$6:AA538)+1,"")</f>
        <v/>
      </c>
      <c r="AB539" s="144">
        <f t="shared" si="116"/>
        <v>0</v>
      </c>
      <c r="AC539" s="24"/>
      <c r="AD539" s="24"/>
      <c r="AE539" s="24"/>
      <c r="AF539" s="24"/>
      <c r="AG539" s="24"/>
      <c r="AH539" s="24"/>
      <c r="AI539" s="24"/>
    </row>
    <row r="540" spans="2:35" ht="12.75">
      <c r="B540" s="31">
        <f>IF($B539="№",1,MAX($B$7:$B539)+1)</f>
        <v>534</v>
      </c>
      <c r="C540" s="147">
        <f t="shared" si="111"/>
        <v>0</v>
      </c>
      <c r="D540" s="9"/>
      <c r="E540" s="9"/>
      <c r="F540" s="10"/>
      <c r="G540" s="10"/>
      <c r="H540" s="11"/>
      <c r="I540" s="12"/>
      <c r="J540" s="12"/>
      <c r="K540" s="10"/>
      <c r="L540" s="33">
        <f t="shared" si="104"/>
        <v>0</v>
      </c>
      <c r="M540" s="34">
        <f t="shared" si="112"/>
        <v>0</v>
      </c>
      <c r="N540" s="17">
        <f t="shared" si="105"/>
        <v>0</v>
      </c>
      <c r="O540" s="35">
        <f t="shared" si="106"/>
        <v>0</v>
      </c>
      <c r="P540" s="32">
        <f t="shared" si="107"/>
        <v>0</v>
      </c>
      <c r="Q540" s="10"/>
      <c r="R540" s="13"/>
      <c r="S540" s="14"/>
      <c r="T540" s="10"/>
      <c r="U540" s="144" t="str">
        <f t="shared" si="113"/>
        <v/>
      </c>
      <c r="V540" s="15">
        <f t="shared" si="114"/>
        <v>0</v>
      </c>
      <c r="W540" s="16">
        <f t="shared" si="115"/>
        <v>0</v>
      </c>
      <c r="X540" s="16">
        <f t="shared" si="108"/>
        <v>0</v>
      </c>
      <c r="Y540" s="17">
        <f t="shared" si="109"/>
        <v>0</v>
      </c>
      <c r="Z540" s="17">
        <f t="shared" si="110"/>
        <v>1050.4399999999957</v>
      </c>
      <c r="AA540" s="205" t="str">
        <f>IF(COUNTIF(K$6:K540,K540)=1,MAX(AA$6:AA539)+1,"")</f>
        <v/>
      </c>
      <c r="AB540" s="144">
        <f t="shared" si="116"/>
        <v>0</v>
      </c>
      <c r="AC540" s="24"/>
      <c r="AD540" s="24"/>
      <c r="AE540" s="24"/>
      <c r="AF540" s="24"/>
      <c r="AG540" s="24"/>
      <c r="AH540" s="24"/>
      <c r="AI540" s="24"/>
    </row>
    <row r="541" spans="2:35" ht="12.75">
      <c r="B541" s="31">
        <f>IF($B540="№",1,MAX($B$7:$B540)+1)</f>
        <v>535</v>
      </c>
      <c r="C541" s="147">
        <f t="shared" si="111"/>
        <v>0</v>
      </c>
      <c r="D541" s="9"/>
      <c r="E541" s="9"/>
      <c r="F541" s="10"/>
      <c r="G541" s="10"/>
      <c r="H541" s="11"/>
      <c r="I541" s="12"/>
      <c r="J541" s="12"/>
      <c r="K541" s="10"/>
      <c r="L541" s="33">
        <f t="shared" si="104"/>
        <v>0</v>
      </c>
      <c r="M541" s="34">
        <f t="shared" si="112"/>
        <v>0</v>
      </c>
      <c r="N541" s="17">
        <f t="shared" si="105"/>
        <v>0</v>
      </c>
      <c r="O541" s="35">
        <f t="shared" si="106"/>
        <v>0</v>
      </c>
      <c r="P541" s="32">
        <f t="shared" si="107"/>
        <v>0</v>
      </c>
      <c r="Q541" s="10"/>
      <c r="R541" s="13"/>
      <c r="S541" s="14"/>
      <c r="T541" s="10"/>
      <c r="U541" s="144" t="str">
        <f t="shared" si="113"/>
        <v/>
      </c>
      <c r="V541" s="15">
        <f t="shared" si="114"/>
        <v>0</v>
      </c>
      <c r="W541" s="16">
        <f t="shared" si="115"/>
        <v>0</v>
      </c>
      <c r="X541" s="16">
        <f t="shared" si="108"/>
        <v>0</v>
      </c>
      <c r="Y541" s="17">
        <f t="shared" si="109"/>
        <v>0</v>
      </c>
      <c r="Z541" s="17">
        <f t="shared" si="110"/>
        <v>1050.4399999999957</v>
      </c>
      <c r="AA541" s="205" t="str">
        <f>IF(COUNTIF(K$6:K541,K541)=1,MAX(AA$6:AA540)+1,"")</f>
        <v/>
      </c>
      <c r="AB541" s="144">
        <f t="shared" si="116"/>
        <v>0</v>
      </c>
      <c r="AC541" s="24"/>
      <c r="AD541" s="24"/>
      <c r="AE541" s="24"/>
      <c r="AF541" s="24"/>
      <c r="AG541" s="24"/>
      <c r="AH541" s="24"/>
      <c r="AI541" s="24"/>
    </row>
    <row r="542" spans="2:35" ht="12.75">
      <c r="B542" s="31">
        <f>IF($B541="№",1,MAX($B$7:$B541)+1)</f>
        <v>536</v>
      </c>
      <c r="C542" s="147">
        <f t="shared" si="111"/>
        <v>0</v>
      </c>
      <c r="D542" s="9"/>
      <c r="E542" s="9"/>
      <c r="F542" s="10"/>
      <c r="G542" s="10"/>
      <c r="H542" s="11"/>
      <c r="I542" s="12"/>
      <c r="J542" s="12"/>
      <c r="K542" s="10"/>
      <c r="L542" s="33">
        <f t="shared" si="104"/>
        <v>0</v>
      </c>
      <c r="M542" s="34">
        <f t="shared" si="112"/>
        <v>0</v>
      </c>
      <c r="N542" s="17">
        <f t="shared" si="105"/>
        <v>0</v>
      </c>
      <c r="O542" s="35">
        <f t="shared" si="106"/>
        <v>0</v>
      </c>
      <c r="P542" s="32">
        <f t="shared" si="107"/>
        <v>0</v>
      </c>
      <c r="Q542" s="10"/>
      <c r="R542" s="13"/>
      <c r="S542" s="14"/>
      <c r="T542" s="10"/>
      <c r="U542" s="144" t="str">
        <f t="shared" si="113"/>
        <v/>
      </c>
      <c r="V542" s="15">
        <f t="shared" si="114"/>
        <v>0</v>
      </c>
      <c r="W542" s="16">
        <f t="shared" si="115"/>
        <v>0</v>
      </c>
      <c r="X542" s="16">
        <f t="shared" si="108"/>
        <v>0</v>
      </c>
      <c r="Y542" s="17">
        <f t="shared" si="109"/>
        <v>0</v>
      </c>
      <c r="Z542" s="17">
        <f t="shared" si="110"/>
        <v>1050.4399999999957</v>
      </c>
      <c r="AA542" s="205" t="str">
        <f>IF(COUNTIF(K$6:K542,K542)=1,MAX(AA$6:AA541)+1,"")</f>
        <v/>
      </c>
      <c r="AB542" s="144">
        <f t="shared" si="116"/>
        <v>0</v>
      </c>
      <c r="AC542" s="24"/>
      <c r="AD542" s="24"/>
      <c r="AE542" s="24"/>
      <c r="AF542" s="24"/>
      <c r="AG542" s="24"/>
      <c r="AH542" s="24"/>
      <c r="AI542" s="24"/>
    </row>
    <row r="543" spans="2:35" ht="12.75">
      <c r="B543" s="31">
        <f>IF($B542="№",1,MAX($B$7:$B542)+1)</f>
        <v>537</v>
      </c>
      <c r="C543" s="147">
        <f t="shared" si="111"/>
        <v>0</v>
      </c>
      <c r="D543" s="9"/>
      <c r="E543" s="9"/>
      <c r="F543" s="10"/>
      <c r="G543" s="10"/>
      <c r="H543" s="11"/>
      <c r="I543" s="12"/>
      <c r="J543" s="12"/>
      <c r="K543" s="10"/>
      <c r="L543" s="33">
        <f t="shared" si="104"/>
        <v>0</v>
      </c>
      <c r="M543" s="34">
        <f t="shared" si="112"/>
        <v>0</v>
      </c>
      <c r="N543" s="17">
        <f t="shared" si="105"/>
        <v>0</v>
      </c>
      <c r="O543" s="35">
        <f t="shared" si="106"/>
        <v>0</v>
      </c>
      <c r="P543" s="32">
        <f t="shared" si="107"/>
        <v>0</v>
      </c>
      <c r="Q543" s="10"/>
      <c r="R543" s="13"/>
      <c r="S543" s="14"/>
      <c r="T543" s="10"/>
      <c r="U543" s="144" t="str">
        <f t="shared" si="113"/>
        <v/>
      </c>
      <c r="V543" s="15">
        <f t="shared" si="114"/>
        <v>0</v>
      </c>
      <c r="W543" s="16">
        <f t="shared" si="115"/>
        <v>0</v>
      </c>
      <c r="X543" s="16">
        <f t="shared" si="108"/>
        <v>0</v>
      </c>
      <c r="Y543" s="17">
        <f t="shared" si="109"/>
        <v>0</v>
      </c>
      <c r="Z543" s="17">
        <f t="shared" si="110"/>
        <v>1050.4399999999957</v>
      </c>
      <c r="AA543" s="205" t="str">
        <f>IF(COUNTIF(K$6:K543,K543)=1,MAX(AA$6:AA542)+1,"")</f>
        <v/>
      </c>
      <c r="AB543" s="144">
        <f t="shared" si="116"/>
        <v>0</v>
      </c>
      <c r="AC543" s="24"/>
      <c r="AD543" s="24"/>
      <c r="AE543" s="24"/>
      <c r="AF543" s="24"/>
      <c r="AG543" s="24"/>
      <c r="AH543" s="24"/>
      <c r="AI543" s="24"/>
    </row>
    <row r="544" spans="2:35" ht="12.75">
      <c r="B544" s="31">
        <f>IF($B543="№",1,MAX($B$7:$B543)+1)</f>
        <v>538</v>
      </c>
      <c r="C544" s="147">
        <f t="shared" si="111"/>
        <v>0</v>
      </c>
      <c r="D544" s="9"/>
      <c r="E544" s="9"/>
      <c r="F544" s="10"/>
      <c r="G544" s="10"/>
      <c r="H544" s="11"/>
      <c r="I544" s="12"/>
      <c r="J544" s="12"/>
      <c r="K544" s="10"/>
      <c r="L544" s="33">
        <f t="shared" si="104"/>
        <v>0</v>
      </c>
      <c r="M544" s="34">
        <f t="shared" si="112"/>
        <v>0</v>
      </c>
      <c r="N544" s="17">
        <f t="shared" si="105"/>
        <v>0</v>
      </c>
      <c r="O544" s="35">
        <f t="shared" si="106"/>
        <v>0</v>
      </c>
      <c r="P544" s="32">
        <f t="shared" si="107"/>
        <v>0</v>
      </c>
      <c r="Q544" s="10"/>
      <c r="R544" s="13"/>
      <c r="S544" s="14"/>
      <c r="T544" s="10"/>
      <c r="U544" s="144" t="str">
        <f t="shared" si="113"/>
        <v/>
      </c>
      <c r="V544" s="15">
        <f t="shared" si="114"/>
        <v>0</v>
      </c>
      <c r="W544" s="16">
        <f t="shared" si="115"/>
        <v>0</v>
      </c>
      <c r="X544" s="16">
        <f t="shared" si="108"/>
        <v>0</v>
      </c>
      <c r="Y544" s="17">
        <f t="shared" si="109"/>
        <v>0</v>
      </c>
      <c r="Z544" s="17">
        <f t="shared" si="110"/>
        <v>1050.4399999999957</v>
      </c>
      <c r="AA544" s="205" t="str">
        <f>IF(COUNTIF(K$6:K544,K544)=1,MAX(AA$6:AA543)+1,"")</f>
        <v/>
      </c>
      <c r="AB544" s="144">
        <f t="shared" si="116"/>
        <v>0</v>
      </c>
      <c r="AC544" s="24"/>
      <c r="AD544" s="24"/>
      <c r="AE544" s="24"/>
      <c r="AF544" s="24"/>
      <c r="AG544" s="24"/>
      <c r="AH544" s="24"/>
      <c r="AI544" s="24"/>
    </row>
    <row r="545" spans="2:35" ht="12.75">
      <c r="B545" s="31">
        <f>IF($B544="№",1,MAX($B$7:$B544)+1)</f>
        <v>539</v>
      </c>
      <c r="C545" s="147">
        <f t="shared" si="111"/>
        <v>0</v>
      </c>
      <c r="D545" s="9"/>
      <c r="E545" s="9"/>
      <c r="F545" s="10"/>
      <c r="G545" s="10"/>
      <c r="H545" s="11"/>
      <c r="I545" s="12"/>
      <c r="J545" s="12"/>
      <c r="K545" s="10"/>
      <c r="L545" s="33">
        <f t="shared" si="104"/>
        <v>0</v>
      </c>
      <c r="M545" s="34">
        <f t="shared" si="112"/>
        <v>0</v>
      </c>
      <c r="N545" s="17">
        <f t="shared" si="105"/>
        <v>0</v>
      </c>
      <c r="O545" s="35">
        <f t="shared" si="106"/>
        <v>0</v>
      </c>
      <c r="P545" s="32">
        <f t="shared" si="107"/>
        <v>0</v>
      </c>
      <c r="Q545" s="10"/>
      <c r="R545" s="13"/>
      <c r="S545" s="14"/>
      <c r="T545" s="10"/>
      <c r="U545" s="144" t="str">
        <f t="shared" si="113"/>
        <v/>
      </c>
      <c r="V545" s="15">
        <f t="shared" si="114"/>
        <v>0</v>
      </c>
      <c r="W545" s="16">
        <f t="shared" si="115"/>
        <v>0</v>
      </c>
      <c r="X545" s="16">
        <f t="shared" si="108"/>
        <v>0</v>
      </c>
      <c r="Y545" s="17">
        <f t="shared" si="109"/>
        <v>0</v>
      </c>
      <c r="Z545" s="17">
        <f t="shared" si="110"/>
        <v>1050.4399999999957</v>
      </c>
      <c r="AA545" s="205" t="str">
        <f>IF(COUNTIF(K$6:K545,K545)=1,MAX(AA$6:AA544)+1,"")</f>
        <v/>
      </c>
      <c r="AB545" s="144">
        <f t="shared" si="116"/>
        <v>0</v>
      </c>
      <c r="AC545" s="24"/>
      <c r="AD545" s="24"/>
      <c r="AE545" s="24"/>
      <c r="AF545" s="24"/>
      <c r="AG545" s="24"/>
      <c r="AH545" s="24"/>
      <c r="AI545" s="24"/>
    </row>
    <row r="546" spans="2:35" ht="12.75">
      <c r="B546" s="31">
        <f>IF($B545="№",1,MAX($B$7:$B545)+1)</f>
        <v>540</v>
      </c>
      <c r="C546" s="147">
        <f t="shared" si="111"/>
        <v>0</v>
      </c>
      <c r="D546" s="9"/>
      <c r="E546" s="9"/>
      <c r="F546" s="10"/>
      <c r="G546" s="10"/>
      <c r="H546" s="11"/>
      <c r="I546" s="12"/>
      <c r="J546" s="12"/>
      <c r="K546" s="10"/>
      <c r="L546" s="33">
        <f t="shared" si="104"/>
        <v>0</v>
      </c>
      <c r="M546" s="34">
        <f t="shared" si="112"/>
        <v>0</v>
      </c>
      <c r="N546" s="17">
        <f t="shared" si="105"/>
        <v>0</v>
      </c>
      <c r="O546" s="35">
        <f t="shared" si="106"/>
        <v>0</v>
      </c>
      <c r="P546" s="32">
        <f t="shared" si="107"/>
        <v>0</v>
      </c>
      <c r="Q546" s="10"/>
      <c r="R546" s="13"/>
      <c r="S546" s="14"/>
      <c r="T546" s="10"/>
      <c r="U546" s="144" t="str">
        <f t="shared" si="113"/>
        <v/>
      </c>
      <c r="V546" s="15">
        <f t="shared" si="114"/>
        <v>0</v>
      </c>
      <c r="W546" s="16">
        <f t="shared" si="115"/>
        <v>0</v>
      </c>
      <c r="X546" s="16">
        <f t="shared" si="108"/>
        <v>0</v>
      </c>
      <c r="Y546" s="17">
        <f t="shared" si="109"/>
        <v>0</v>
      </c>
      <c r="Z546" s="17">
        <f t="shared" si="110"/>
        <v>1050.4399999999957</v>
      </c>
      <c r="AA546" s="205" t="str">
        <f>IF(COUNTIF(K$6:K546,K546)=1,MAX(AA$6:AA545)+1,"")</f>
        <v/>
      </c>
      <c r="AB546" s="144">
        <f t="shared" si="116"/>
        <v>0</v>
      </c>
      <c r="AC546" s="24"/>
      <c r="AD546" s="24"/>
      <c r="AE546" s="24"/>
      <c r="AF546" s="24"/>
      <c r="AG546" s="24"/>
      <c r="AH546" s="24"/>
      <c r="AI546" s="24"/>
    </row>
    <row r="547" spans="2:35" ht="12.75">
      <c r="B547" s="31">
        <f>IF($B546="№",1,MAX($B$7:$B546)+1)</f>
        <v>541</v>
      </c>
      <c r="C547" s="147">
        <f t="shared" si="111"/>
        <v>0</v>
      </c>
      <c r="D547" s="9"/>
      <c r="E547" s="9"/>
      <c r="F547" s="10"/>
      <c r="G547" s="10"/>
      <c r="H547" s="11"/>
      <c r="I547" s="12"/>
      <c r="J547" s="12"/>
      <c r="K547" s="10"/>
      <c r="L547" s="33">
        <f t="shared" si="104"/>
        <v>0</v>
      </c>
      <c r="M547" s="34">
        <f t="shared" si="112"/>
        <v>0</v>
      </c>
      <c r="N547" s="17">
        <f t="shared" si="105"/>
        <v>0</v>
      </c>
      <c r="O547" s="35">
        <f t="shared" si="106"/>
        <v>0</v>
      </c>
      <c r="P547" s="32">
        <f t="shared" si="107"/>
        <v>0</v>
      </c>
      <c r="Q547" s="10"/>
      <c r="R547" s="13"/>
      <c r="S547" s="14"/>
      <c r="T547" s="10"/>
      <c r="U547" s="144" t="str">
        <f t="shared" si="113"/>
        <v/>
      </c>
      <c r="V547" s="15">
        <f t="shared" si="114"/>
        <v>0</v>
      </c>
      <c r="W547" s="16">
        <f t="shared" si="115"/>
        <v>0</v>
      </c>
      <c r="X547" s="16">
        <f t="shared" si="108"/>
        <v>0</v>
      </c>
      <c r="Y547" s="17">
        <f t="shared" si="109"/>
        <v>0</v>
      </c>
      <c r="Z547" s="17">
        <f t="shared" si="110"/>
        <v>1050.4399999999957</v>
      </c>
      <c r="AA547" s="205" t="str">
        <f>IF(COUNTIF(K$6:K547,K547)=1,MAX(AA$6:AA546)+1,"")</f>
        <v/>
      </c>
      <c r="AB547" s="144">
        <f t="shared" si="116"/>
        <v>0</v>
      </c>
      <c r="AC547" s="24"/>
      <c r="AD547" s="24"/>
      <c r="AE547" s="24"/>
      <c r="AF547" s="24"/>
      <c r="AG547" s="24"/>
      <c r="AH547" s="24"/>
      <c r="AI547" s="24"/>
    </row>
    <row r="548" spans="2:35" ht="12.75">
      <c r="B548" s="31">
        <f>IF($B547="№",1,MAX($B$7:$B547)+1)</f>
        <v>542</v>
      </c>
      <c r="C548" s="147">
        <f t="shared" si="111"/>
        <v>0</v>
      </c>
      <c r="D548" s="9"/>
      <c r="E548" s="9"/>
      <c r="F548" s="10"/>
      <c r="G548" s="10"/>
      <c r="H548" s="11"/>
      <c r="I548" s="12"/>
      <c r="J548" s="12"/>
      <c r="K548" s="10"/>
      <c r="L548" s="33">
        <f t="shared" si="104"/>
        <v>0</v>
      </c>
      <c r="M548" s="34">
        <f t="shared" si="112"/>
        <v>0</v>
      </c>
      <c r="N548" s="17">
        <f t="shared" si="105"/>
        <v>0</v>
      </c>
      <c r="O548" s="35">
        <f t="shared" si="106"/>
        <v>0</v>
      </c>
      <c r="P548" s="32">
        <f t="shared" si="107"/>
        <v>0</v>
      </c>
      <c r="Q548" s="10"/>
      <c r="R548" s="13"/>
      <c r="S548" s="14"/>
      <c r="T548" s="10"/>
      <c r="U548" s="144" t="str">
        <f t="shared" si="113"/>
        <v/>
      </c>
      <c r="V548" s="15">
        <f t="shared" si="114"/>
        <v>0</v>
      </c>
      <c r="W548" s="16">
        <f t="shared" si="115"/>
        <v>0</v>
      </c>
      <c r="X548" s="16">
        <f t="shared" si="108"/>
        <v>0</v>
      </c>
      <c r="Y548" s="17">
        <f t="shared" si="109"/>
        <v>0</v>
      </c>
      <c r="Z548" s="17">
        <f t="shared" si="110"/>
        <v>1050.4399999999957</v>
      </c>
      <c r="AA548" s="205" t="str">
        <f>IF(COUNTIF(K$6:K548,K548)=1,MAX(AA$6:AA547)+1,"")</f>
        <v/>
      </c>
      <c r="AB548" s="144">
        <f t="shared" si="116"/>
        <v>0</v>
      </c>
      <c r="AC548" s="24"/>
      <c r="AD548" s="24"/>
      <c r="AE548" s="24"/>
      <c r="AF548" s="24"/>
      <c r="AG548" s="24"/>
      <c r="AH548" s="24"/>
      <c r="AI548" s="24"/>
    </row>
    <row r="549" spans="2:35" ht="12.75">
      <c r="B549" s="31">
        <f>IF($B548="№",1,MAX($B$7:$B548)+1)</f>
        <v>543</v>
      </c>
      <c r="C549" s="147">
        <f t="shared" si="111"/>
        <v>0</v>
      </c>
      <c r="D549" s="9"/>
      <c r="E549" s="9"/>
      <c r="F549" s="10"/>
      <c r="G549" s="10"/>
      <c r="H549" s="11"/>
      <c r="I549" s="12"/>
      <c r="J549" s="12"/>
      <c r="K549" s="10"/>
      <c r="L549" s="33">
        <f t="shared" si="104"/>
        <v>0</v>
      </c>
      <c r="M549" s="34">
        <f t="shared" si="112"/>
        <v>0</v>
      </c>
      <c r="N549" s="17">
        <f t="shared" si="105"/>
        <v>0</v>
      </c>
      <c r="O549" s="35">
        <f t="shared" si="106"/>
        <v>0</v>
      </c>
      <c r="P549" s="32">
        <f t="shared" si="107"/>
        <v>0</v>
      </c>
      <c r="Q549" s="10"/>
      <c r="R549" s="13"/>
      <c r="S549" s="14"/>
      <c r="T549" s="10"/>
      <c r="U549" s="144" t="str">
        <f t="shared" si="113"/>
        <v/>
      </c>
      <c r="V549" s="15">
        <f t="shared" si="114"/>
        <v>0</v>
      </c>
      <c r="W549" s="16">
        <f t="shared" si="115"/>
        <v>0</v>
      </c>
      <c r="X549" s="16">
        <f t="shared" si="108"/>
        <v>0</v>
      </c>
      <c r="Y549" s="17">
        <f t="shared" si="109"/>
        <v>0</v>
      </c>
      <c r="Z549" s="17">
        <f t="shared" si="110"/>
        <v>1050.4399999999957</v>
      </c>
      <c r="AA549" s="205" t="str">
        <f>IF(COUNTIF(K$6:K549,K549)=1,MAX(AA$6:AA548)+1,"")</f>
        <v/>
      </c>
      <c r="AB549" s="144">
        <f t="shared" si="116"/>
        <v>0</v>
      </c>
      <c r="AC549" s="24"/>
      <c r="AD549" s="24"/>
      <c r="AE549" s="24"/>
      <c r="AF549" s="24"/>
      <c r="AG549" s="24"/>
      <c r="AH549" s="24"/>
      <c r="AI549" s="24"/>
    </row>
    <row r="550" spans="2:35" ht="12.75">
      <c r="B550" s="31">
        <f>IF($B549="№",1,MAX($B$7:$B549)+1)</f>
        <v>544</v>
      </c>
      <c r="C550" s="147">
        <f t="shared" si="111"/>
        <v>0</v>
      </c>
      <c r="D550" s="9"/>
      <c r="E550" s="9"/>
      <c r="F550" s="10"/>
      <c r="G550" s="10"/>
      <c r="H550" s="11"/>
      <c r="I550" s="12"/>
      <c r="J550" s="12"/>
      <c r="K550" s="10"/>
      <c r="L550" s="33">
        <f t="shared" si="104"/>
        <v>0</v>
      </c>
      <c r="M550" s="34">
        <f t="shared" si="112"/>
        <v>0</v>
      </c>
      <c r="N550" s="17">
        <f t="shared" si="105"/>
        <v>0</v>
      </c>
      <c r="O550" s="35">
        <f t="shared" si="106"/>
        <v>0</v>
      </c>
      <c r="P550" s="32">
        <f t="shared" si="107"/>
        <v>0</v>
      </c>
      <c r="Q550" s="10"/>
      <c r="R550" s="13"/>
      <c r="S550" s="14"/>
      <c r="T550" s="10"/>
      <c r="U550" s="144" t="str">
        <f t="shared" si="113"/>
        <v/>
      </c>
      <c r="V550" s="15">
        <f t="shared" si="114"/>
        <v>0</v>
      </c>
      <c r="W550" s="16">
        <f t="shared" si="115"/>
        <v>0</v>
      </c>
      <c r="X550" s="16">
        <f t="shared" si="108"/>
        <v>0</v>
      </c>
      <c r="Y550" s="17">
        <f t="shared" si="109"/>
        <v>0</v>
      </c>
      <c r="Z550" s="17">
        <f t="shared" si="110"/>
        <v>1050.4399999999957</v>
      </c>
      <c r="AA550" s="205" t="str">
        <f>IF(COUNTIF(K$6:K550,K550)=1,MAX(AA$6:AA549)+1,"")</f>
        <v/>
      </c>
      <c r="AB550" s="144">
        <f t="shared" si="116"/>
        <v>0</v>
      </c>
      <c r="AC550" s="24"/>
      <c r="AD550" s="24"/>
      <c r="AE550" s="24"/>
      <c r="AF550" s="24"/>
      <c r="AG550" s="24"/>
      <c r="AH550" s="24"/>
      <c r="AI550" s="24"/>
    </row>
    <row r="551" spans="2:35" ht="12.75">
      <c r="B551" s="31">
        <f>IF($B550="№",1,MAX($B$7:$B550)+1)</f>
        <v>545</v>
      </c>
      <c r="C551" s="147">
        <f t="shared" si="111"/>
        <v>0</v>
      </c>
      <c r="D551" s="9"/>
      <c r="E551" s="9"/>
      <c r="F551" s="10"/>
      <c r="G551" s="10"/>
      <c r="H551" s="11"/>
      <c r="I551" s="12"/>
      <c r="J551" s="12"/>
      <c r="K551" s="10"/>
      <c r="L551" s="33">
        <f t="shared" si="104"/>
        <v>0</v>
      </c>
      <c r="M551" s="34">
        <f t="shared" si="112"/>
        <v>0</v>
      </c>
      <c r="N551" s="17">
        <f t="shared" si="105"/>
        <v>0</v>
      </c>
      <c r="O551" s="35">
        <f t="shared" si="106"/>
        <v>0</v>
      </c>
      <c r="P551" s="32">
        <f t="shared" si="107"/>
        <v>0</v>
      </c>
      <c r="Q551" s="10"/>
      <c r="R551" s="13"/>
      <c r="S551" s="14"/>
      <c r="T551" s="10"/>
      <c r="U551" s="144" t="str">
        <f t="shared" si="113"/>
        <v/>
      </c>
      <c r="V551" s="15">
        <f t="shared" si="114"/>
        <v>0</v>
      </c>
      <c r="W551" s="16">
        <f t="shared" si="115"/>
        <v>0</v>
      </c>
      <c r="X551" s="16">
        <f t="shared" si="108"/>
        <v>0</v>
      </c>
      <c r="Y551" s="17">
        <f t="shared" si="109"/>
        <v>0</v>
      </c>
      <c r="Z551" s="17">
        <f t="shared" si="110"/>
        <v>1050.4399999999957</v>
      </c>
      <c r="AA551" s="205" t="str">
        <f>IF(COUNTIF(K$6:K551,K551)=1,MAX(AA$6:AA550)+1,"")</f>
        <v/>
      </c>
      <c r="AB551" s="144">
        <f t="shared" si="116"/>
        <v>0</v>
      </c>
      <c r="AC551" s="24"/>
      <c r="AD551" s="24"/>
      <c r="AE551" s="24"/>
      <c r="AF551" s="24"/>
      <c r="AG551" s="24"/>
      <c r="AH551" s="24"/>
      <c r="AI551" s="24"/>
    </row>
    <row r="552" spans="2:35" ht="12.75">
      <c r="B552" s="31">
        <f>IF($B551="№",1,MAX($B$7:$B551)+1)</f>
        <v>546</v>
      </c>
      <c r="C552" s="147">
        <f t="shared" si="111"/>
        <v>0</v>
      </c>
      <c r="D552" s="9"/>
      <c r="E552" s="9"/>
      <c r="F552" s="10"/>
      <c r="G552" s="10"/>
      <c r="H552" s="11"/>
      <c r="I552" s="12"/>
      <c r="J552" s="12"/>
      <c r="K552" s="10"/>
      <c r="L552" s="33">
        <f t="shared" si="104"/>
        <v>0</v>
      </c>
      <c r="M552" s="34">
        <f t="shared" si="112"/>
        <v>0</v>
      </c>
      <c r="N552" s="17">
        <f t="shared" si="105"/>
        <v>0</v>
      </c>
      <c r="O552" s="35">
        <f t="shared" si="106"/>
        <v>0</v>
      </c>
      <c r="P552" s="32">
        <f t="shared" si="107"/>
        <v>0</v>
      </c>
      <c r="Q552" s="10"/>
      <c r="R552" s="13"/>
      <c r="S552" s="14"/>
      <c r="T552" s="10"/>
      <c r="U552" s="144" t="str">
        <f t="shared" si="113"/>
        <v/>
      </c>
      <c r="V552" s="15">
        <f t="shared" si="114"/>
        <v>0</v>
      </c>
      <c r="W552" s="16">
        <f t="shared" si="115"/>
        <v>0</v>
      </c>
      <c r="X552" s="16">
        <f t="shared" si="108"/>
        <v>0</v>
      </c>
      <c r="Y552" s="17">
        <f t="shared" si="109"/>
        <v>0</v>
      </c>
      <c r="Z552" s="17">
        <f t="shared" si="110"/>
        <v>1050.4399999999957</v>
      </c>
      <c r="AA552" s="205" t="str">
        <f>IF(COUNTIF(K$6:K552,K552)=1,MAX(AA$6:AA551)+1,"")</f>
        <v/>
      </c>
      <c r="AB552" s="144">
        <f t="shared" si="116"/>
        <v>0</v>
      </c>
      <c r="AC552" s="24"/>
      <c r="AD552" s="24"/>
      <c r="AE552" s="24"/>
      <c r="AF552" s="24"/>
      <c r="AG552" s="24"/>
      <c r="AH552" s="24"/>
      <c r="AI552" s="24"/>
    </row>
    <row r="553" spans="2:35" ht="12.75">
      <c r="B553" s="31">
        <f>IF($B552="№",1,MAX($B$7:$B552)+1)</f>
        <v>547</v>
      </c>
      <c r="C553" s="147">
        <f t="shared" si="111"/>
        <v>0</v>
      </c>
      <c r="D553" s="9"/>
      <c r="E553" s="9"/>
      <c r="F553" s="10"/>
      <c r="G553" s="10"/>
      <c r="H553" s="11"/>
      <c r="I553" s="12"/>
      <c r="J553" s="12"/>
      <c r="K553" s="10"/>
      <c r="L553" s="33">
        <f t="shared" si="104"/>
        <v>0</v>
      </c>
      <c r="M553" s="34">
        <f t="shared" si="112"/>
        <v>0</v>
      </c>
      <c r="N553" s="17">
        <f t="shared" si="105"/>
        <v>0</v>
      </c>
      <c r="O553" s="35">
        <f t="shared" si="106"/>
        <v>0</v>
      </c>
      <c r="P553" s="32">
        <f t="shared" si="107"/>
        <v>0</v>
      </c>
      <c r="Q553" s="10"/>
      <c r="R553" s="13"/>
      <c r="S553" s="14"/>
      <c r="T553" s="10"/>
      <c r="U553" s="144" t="str">
        <f t="shared" si="113"/>
        <v/>
      </c>
      <c r="V553" s="15">
        <f t="shared" si="114"/>
        <v>0</v>
      </c>
      <c r="W553" s="16">
        <f t="shared" si="115"/>
        <v>0</v>
      </c>
      <c r="X553" s="16">
        <f t="shared" si="108"/>
        <v>0</v>
      </c>
      <c r="Y553" s="17">
        <f t="shared" si="109"/>
        <v>0</v>
      </c>
      <c r="Z553" s="17">
        <f t="shared" si="110"/>
        <v>1050.4399999999957</v>
      </c>
      <c r="AA553" s="205" t="str">
        <f>IF(COUNTIF(K$6:K553,K553)=1,MAX(AA$6:AA552)+1,"")</f>
        <v/>
      </c>
      <c r="AB553" s="144">
        <f t="shared" si="116"/>
        <v>0</v>
      </c>
      <c r="AC553" s="24"/>
      <c r="AD553" s="24"/>
      <c r="AE553" s="24"/>
      <c r="AF553" s="24"/>
      <c r="AG553" s="24"/>
      <c r="AH553" s="24"/>
      <c r="AI553" s="24"/>
    </row>
    <row r="554" spans="2:35" ht="12.75">
      <c r="B554" s="31">
        <f>IF($B553="№",1,MAX($B$7:$B553)+1)</f>
        <v>548</v>
      </c>
      <c r="C554" s="147">
        <f t="shared" si="111"/>
        <v>0</v>
      </c>
      <c r="D554" s="9"/>
      <c r="E554" s="9"/>
      <c r="F554" s="10"/>
      <c r="G554" s="10"/>
      <c r="H554" s="11"/>
      <c r="I554" s="12"/>
      <c r="J554" s="12"/>
      <c r="K554" s="10"/>
      <c r="L554" s="33">
        <f t="shared" si="104"/>
        <v>0</v>
      </c>
      <c r="M554" s="34">
        <f t="shared" si="112"/>
        <v>0</v>
      </c>
      <c r="N554" s="17">
        <f t="shared" si="105"/>
        <v>0</v>
      </c>
      <c r="O554" s="35">
        <f t="shared" si="106"/>
        <v>0</v>
      </c>
      <c r="P554" s="32">
        <f t="shared" si="107"/>
        <v>0</v>
      </c>
      <c r="Q554" s="10"/>
      <c r="R554" s="13"/>
      <c r="S554" s="14"/>
      <c r="T554" s="10"/>
      <c r="U554" s="144" t="str">
        <f t="shared" si="113"/>
        <v/>
      </c>
      <c r="V554" s="15">
        <f t="shared" si="114"/>
        <v>0</v>
      </c>
      <c r="W554" s="16">
        <f t="shared" si="115"/>
        <v>0</v>
      </c>
      <c r="X554" s="16">
        <f t="shared" si="108"/>
        <v>0</v>
      </c>
      <c r="Y554" s="17">
        <f t="shared" si="109"/>
        <v>0</v>
      </c>
      <c r="Z554" s="17">
        <f t="shared" si="110"/>
        <v>1050.4399999999957</v>
      </c>
      <c r="AA554" s="205" t="str">
        <f>IF(COUNTIF(K$6:K554,K554)=1,MAX(AA$6:AA553)+1,"")</f>
        <v/>
      </c>
      <c r="AB554" s="144">
        <f t="shared" si="116"/>
        <v>0</v>
      </c>
      <c r="AC554" s="24"/>
      <c r="AD554" s="24"/>
      <c r="AE554" s="24"/>
      <c r="AF554" s="24"/>
      <c r="AG554" s="24"/>
      <c r="AH554" s="24"/>
      <c r="AI554" s="24"/>
    </row>
    <row r="555" spans="2:35" ht="12.75">
      <c r="B555" s="31">
        <f>IF($B554="№",1,MAX($B$7:$B554)+1)</f>
        <v>549</v>
      </c>
      <c r="C555" s="147">
        <f t="shared" si="111"/>
        <v>0</v>
      </c>
      <c r="D555" s="9"/>
      <c r="E555" s="9"/>
      <c r="F555" s="10"/>
      <c r="G555" s="10"/>
      <c r="H555" s="11"/>
      <c r="I555" s="12"/>
      <c r="J555" s="12"/>
      <c r="K555" s="10"/>
      <c r="L555" s="33">
        <f t="shared" si="104"/>
        <v>0</v>
      </c>
      <c r="M555" s="34">
        <f t="shared" si="112"/>
        <v>0</v>
      </c>
      <c r="N555" s="17">
        <f t="shared" si="105"/>
        <v>0</v>
      </c>
      <c r="O555" s="35">
        <f t="shared" si="106"/>
        <v>0</v>
      </c>
      <c r="P555" s="32">
        <f t="shared" si="107"/>
        <v>0</v>
      </c>
      <c r="Q555" s="10"/>
      <c r="R555" s="13"/>
      <c r="S555" s="14"/>
      <c r="T555" s="10"/>
      <c r="U555" s="144" t="str">
        <f t="shared" si="113"/>
        <v/>
      </c>
      <c r="V555" s="15">
        <f t="shared" si="114"/>
        <v>0</v>
      </c>
      <c r="W555" s="16">
        <f t="shared" si="115"/>
        <v>0</v>
      </c>
      <c r="X555" s="16">
        <f t="shared" si="108"/>
        <v>0</v>
      </c>
      <c r="Y555" s="17">
        <f t="shared" si="109"/>
        <v>0</v>
      </c>
      <c r="Z555" s="17">
        <f t="shared" si="110"/>
        <v>1050.4399999999957</v>
      </c>
      <c r="AA555" s="205" t="str">
        <f>IF(COUNTIF(K$6:K555,K555)=1,MAX(AA$6:AA554)+1,"")</f>
        <v/>
      </c>
      <c r="AB555" s="144">
        <f t="shared" si="116"/>
        <v>0</v>
      </c>
      <c r="AC555" s="24"/>
      <c r="AD555" s="24"/>
      <c r="AE555" s="24"/>
      <c r="AF555" s="24"/>
      <c r="AG555" s="24"/>
      <c r="AH555" s="24"/>
      <c r="AI555" s="24"/>
    </row>
    <row r="556" spans="2:35" ht="12.75">
      <c r="B556" s="31">
        <f>IF($B555="№",1,MAX($B$7:$B555)+1)</f>
        <v>550</v>
      </c>
      <c r="C556" s="147">
        <f t="shared" si="111"/>
        <v>0</v>
      </c>
      <c r="D556" s="9"/>
      <c r="E556" s="9"/>
      <c r="F556" s="10"/>
      <c r="G556" s="10"/>
      <c r="H556" s="11"/>
      <c r="I556" s="12"/>
      <c r="J556" s="12"/>
      <c r="K556" s="10"/>
      <c r="L556" s="33">
        <f t="shared" si="104"/>
        <v>0</v>
      </c>
      <c r="M556" s="34">
        <f t="shared" si="112"/>
        <v>0</v>
      </c>
      <c r="N556" s="17">
        <f t="shared" si="105"/>
        <v>0</v>
      </c>
      <c r="O556" s="35">
        <f t="shared" si="106"/>
        <v>0</v>
      </c>
      <c r="P556" s="32">
        <f t="shared" si="107"/>
        <v>0</v>
      </c>
      <c r="Q556" s="10"/>
      <c r="R556" s="13"/>
      <c r="S556" s="14"/>
      <c r="T556" s="10"/>
      <c r="U556" s="144" t="str">
        <f t="shared" si="113"/>
        <v/>
      </c>
      <c r="V556" s="15">
        <f t="shared" si="114"/>
        <v>0</v>
      </c>
      <c r="W556" s="16">
        <f t="shared" si="115"/>
        <v>0</v>
      </c>
      <c r="X556" s="16">
        <f t="shared" si="108"/>
        <v>0</v>
      </c>
      <c r="Y556" s="17">
        <f t="shared" si="109"/>
        <v>0</v>
      </c>
      <c r="Z556" s="17">
        <f t="shared" si="110"/>
        <v>1050.4399999999957</v>
      </c>
      <c r="AA556" s="205" t="str">
        <f>IF(COUNTIF(K$6:K556,K556)=1,MAX(AA$6:AA555)+1,"")</f>
        <v/>
      </c>
      <c r="AB556" s="144">
        <f t="shared" si="116"/>
        <v>0</v>
      </c>
      <c r="AC556" s="24"/>
      <c r="AD556" s="24"/>
      <c r="AE556" s="24"/>
      <c r="AF556" s="24"/>
      <c r="AG556" s="24"/>
      <c r="AH556" s="24"/>
      <c r="AI556" s="24"/>
    </row>
    <row r="557" spans="2:35" ht="12.75">
      <c r="B557" s="31">
        <f>IF($B556="№",1,MAX($B$7:$B556)+1)</f>
        <v>551</v>
      </c>
      <c r="C557" s="147">
        <f t="shared" si="111"/>
        <v>0</v>
      </c>
      <c r="D557" s="9"/>
      <c r="E557" s="9"/>
      <c r="F557" s="10"/>
      <c r="G557" s="10"/>
      <c r="H557" s="11"/>
      <c r="I557" s="12"/>
      <c r="J557" s="12"/>
      <c r="K557" s="10"/>
      <c r="L557" s="33">
        <f t="shared" si="104"/>
        <v>0</v>
      </c>
      <c r="M557" s="34">
        <f t="shared" si="112"/>
        <v>0</v>
      </c>
      <c r="N557" s="17">
        <f t="shared" si="105"/>
        <v>0</v>
      </c>
      <c r="O557" s="35">
        <f t="shared" si="106"/>
        <v>0</v>
      </c>
      <c r="P557" s="32">
        <f t="shared" si="107"/>
        <v>0</v>
      </c>
      <c r="Q557" s="10"/>
      <c r="R557" s="13"/>
      <c r="S557" s="14"/>
      <c r="T557" s="10"/>
      <c r="U557" s="144" t="str">
        <f t="shared" si="113"/>
        <v/>
      </c>
      <c r="V557" s="15">
        <f t="shared" si="114"/>
        <v>0</v>
      </c>
      <c r="W557" s="16">
        <f t="shared" si="115"/>
        <v>0</v>
      </c>
      <c r="X557" s="16">
        <f t="shared" si="108"/>
        <v>0</v>
      </c>
      <c r="Y557" s="17">
        <f t="shared" si="109"/>
        <v>0</v>
      </c>
      <c r="Z557" s="17">
        <f t="shared" si="110"/>
        <v>1050.4399999999957</v>
      </c>
      <c r="AA557" s="205" t="str">
        <f>IF(COUNTIF(K$6:K557,K557)=1,MAX(AA$6:AA556)+1,"")</f>
        <v/>
      </c>
      <c r="AB557" s="144">
        <f t="shared" si="116"/>
        <v>0</v>
      </c>
      <c r="AC557" s="24"/>
      <c r="AD557" s="24"/>
      <c r="AE557" s="24"/>
      <c r="AF557" s="24"/>
      <c r="AG557" s="24"/>
      <c r="AH557" s="24"/>
      <c r="AI557" s="24"/>
    </row>
    <row r="558" spans="2:35" ht="12.75">
      <c r="B558" s="31">
        <f>IF($B557="№",1,MAX($B$7:$B557)+1)</f>
        <v>552</v>
      </c>
      <c r="C558" s="147">
        <f t="shared" si="111"/>
        <v>0</v>
      </c>
      <c r="D558" s="9"/>
      <c r="E558" s="9"/>
      <c r="F558" s="10"/>
      <c r="G558" s="10"/>
      <c r="H558" s="11"/>
      <c r="I558" s="12"/>
      <c r="J558" s="12"/>
      <c r="K558" s="10"/>
      <c r="L558" s="33">
        <f t="shared" si="104"/>
        <v>0</v>
      </c>
      <c r="M558" s="34">
        <f t="shared" si="112"/>
        <v>0</v>
      </c>
      <c r="N558" s="17">
        <f t="shared" si="105"/>
        <v>0</v>
      </c>
      <c r="O558" s="35">
        <f t="shared" si="106"/>
        <v>0</v>
      </c>
      <c r="P558" s="32">
        <f t="shared" si="107"/>
        <v>0</v>
      </c>
      <c r="Q558" s="10"/>
      <c r="R558" s="13"/>
      <c r="S558" s="14"/>
      <c r="T558" s="10"/>
      <c r="U558" s="144" t="str">
        <f t="shared" si="113"/>
        <v/>
      </c>
      <c r="V558" s="15">
        <f t="shared" si="114"/>
        <v>0</v>
      </c>
      <c r="W558" s="16">
        <f t="shared" si="115"/>
        <v>0</v>
      </c>
      <c r="X558" s="16">
        <f t="shared" si="108"/>
        <v>0</v>
      </c>
      <c r="Y558" s="17">
        <f t="shared" si="109"/>
        <v>0</v>
      </c>
      <c r="Z558" s="17">
        <f t="shared" si="110"/>
        <v>1050.4399999999957</v>
      </c>
      <c r="AA558" s="205" t="str">
        <f>IF(COUNTIF(K$6:K558,K558)=1,MAX(AA$6:AA557)+1,"")</f>
        <v/>
      </c>
      <c r="AB558" s="144">
        <f t="shared" si="116"/>
        <v>0</v>
      </c>
      <c r="AC558" s="24"/>
      <c r="AD558" s="24"/>
      <c r="AE558" s="24"/>
      <c r="AF558" s="24"/>
      <c r="AG558" s="24"/>
      <c r="AH558" s="24"/>
      <c r="AI558" s="24"/>
    </row>
    <row r="559" spans="2:35" ht="12.75">
      <c r="B559" s="31">
        <f>IF($B558="№",1,MAX($B$7:$B558)+1)</f>
        <v>553</v>
      </c>
      <c r="C559" s="147">
        <f t="shared" si="111"/>
        <v>0</v>
      </c>
      <c r="D559" s="9"/>
      <c r="E559" s="9"/>
      <c r="F559" s="10"/>
      <c r="G559" s="10"/>
      <c r="H559" s="11"/>
      <c r="I559" s="12"/>
      <c r="J559" s="12"/>
      <c r="K559" s="10"/>
      <c r="L559" s="33">
        <f t="shared" si="104"/>
        <v>0</v>
      </c>
      <c r="M559" s="34">
        <f t="shared" si="112"/>
        <v>0</v>
      </c>
      <c r="N559" s="17">
        <f t="shared" si="105"/>
        <v>0</v>
      </c>
      <c r="O559" s="35">
        <f t="shared" si="106"/>
        <v>0</v>
      </c>
      <c r="P559" s="32">
        <f t="shared" si="107"/>
        <v>0</v>
      </c>
      <c r="Q559" s="10"/>
      <c r="R559" s="13"/>
      <c r="S559" s="14"/>
      <c r="T559" s="10"/>
      <c r="U559" s="144" t="str">
        <f t="shared" si="113"/>
        <v/>
      </c>
      <c r="V559" s="15">
        <f t="shared" si="114"/>
        <v>0</v>
      </c>
      <c r="W559" s="16">
        <f t="shared" si="115"/>
        <v>0</v>
      </c>
      <c r="X559" s="16">
        <f t="shared" si="108"/>
        <v>0</v>
      </c>
      <c r="Y559" s="17">
        <f t="shared" si="109"/>
        <v>0</v>
      </c>
      <c r="Z559" s="17">
        <f t="shared" si="110"/>
        <v>1050.4399999999957</v>
      </c>
      <c r="AA559" s="205" t="str">
        <f>IF(COUNTIF(K$6:K559,K559)=1,MAX(AA$6:AA558)+1,"")</f>
        <v/>
      </c>
      <c r="AB559" s="144">
        <f t="shared" si="116"/>
        <v>0</v>
      </c>
      <c r="AC559" s="24"/>
      <c r="AD559" s="24"/>
      <c r="AE559" s="24"/>
      <c r="AF559" s="24"/>
      <c r="AG559" s="24"/>
      <c r="AH559" s="24"/>
      <c r="AI559" s="24"/>
    </row>
    <row r="560" spans="2:35" ht="12.75">
      <c r="B560" s="31">
        <f>IF($B559="№",1,MAX($B$7:$B559)+1)</f>
        <v>554</v>
      </c>
      <c r="C560" s="147">
        <f t="shared" si="111"/>
        <v>0</v>
      </c>
      <c r="D560" s="9"/>
      <c r="E560" s="9"/>
      <c r="F560" s="10"/>
      <c r="G560" s="10"/>
      <c r="H560" s="11"/>
      <c r="I560" s="12"/>
      <c r="J560" s="12"/>
      <c r="K560" s="10"/>
      <c r="L560" s="33">
        <f t="shared" si="104"/>
        <v>0</v>
      </c>
      <c r="M560" s="34">
        <f t="shared" si="112"/>
        <v>0</v>
      </c>
      <c r="N560" s="17">
        <f t="shared" si="105"/>
        <v>0</v>
      </c>
      <c r="O560" s="35">
        <f t="shared" si="106"/>
        <v>0</v>
      </c>
      <c r="P560" s="32">
        <f t="shared" si="107"/>
        <v>0</v>
      </c>
      <c r="Q560" s="10"/>
      <c r="R560" s="13"/>
      <c r="S560" s="14"/>
      <c r="T560" s="10"/>
      <c r="U560" s="144" t="str">
        <f t="shared" si="113"/>
        <v/>
      </c>
      <c r="V560" s="15">
        <f t="shared" si="114"/>
        <v>0</v>
      </c>
      <c r="W560" s="16">
        <f t="shared" si="115"/>
        <v>0</v>
      </c>
      <c r="X560" s="16">
        <f t="shared" si="108"/>
        <v>0</v>
      </c>
      <c r="Y560" s="17">
        <f t="shared" si="109"/>
        <v>0</v>
      </c>
      <c r="Z560" s="17">
        <f t="shared" si="110"/>
        <v>1050.4399999999957</v>
      </c>
      <c r="AA560" s="205" t="str">
        <f>IF(COUNTIF(K$6:K560,K560)=1,MAX(AA$6:AA559)+1,"")</f>
        <v/>
      </c>
      <c r="AB560" s="144">
        <f t="shared" si="116"/>
        <v>0</v>
      </c>
      <c r="AC560" s="24"/>
      <c r="AD560" s="24"/>
      <c r="AE560" s="24"/>
      <c r="AF560" s="24"/>
      <c r="AG560" s="24"/>
      <c r="AH560" s="24"/>
      <c r="AI560" s="24"/>
    </row>
    <row r="561" spans="2:35" ht="12.75">
      <c r="B561" s="31">
        <f>IF($B560="№",1,MAX($B$7:$B560)+1)</f>
        <v>555</v>
      </c>
      <c r="C561" s="147">
        <f t="shared" si="111"/>
        <v>0</v>
      </c>
      <c r="D561" s="9"/>
      <c r="E561" s="9"/>
      <c r="F561" s="10"/>
      <c r="G561" s="10"/>
      <c r="H561" s="11"/>
      <c r="I561" s="12"/>
      <c r="J561" s="12"/>
      <c r="K561" s="10"/>
      <c r="L561" s="33">
        <f t="shared" si="104"/>
        <v>0</v>
      </c>
      <c r="M561" s="34">
        <f t="shared" si="112"/>
        <v>0</v>
      </c>
      <c r="N561" s="17">
        <f t="shared" si="105"/>
        <v>0</v>
      </c>
      <c r="O561" s="35">
        <f t="shared" si="106"/>
        <v>0</v>
      </c>
      <c r="P561" s="32">
        <f t="shared" si="107"/>
        <v>0</v>
      </c>
      <c r="Q561" s="10"/>
      <c r="R561" s="13"/>
      <c r="S561" s="14"/>
      <c r="T561" s="10"/>
      <c r="U561" s="144" t="str">
        <f t="shared" si="113"/>
        <v/>
      </c>
      <c r="V561" s="15">
        <f t="shared" si="114"/>
        <v>0</v>
      </c>
      <c r="W561" s="16">
        <f t="shared" si="115"/>
        <v>0</v>
      </c>
      <c r="X561" s="16">
        <f t="shared" si="108"/>
        <v>0</v>
      </c>
      <c r="Y561" s="17">
        <f t="shared" si="109"/>
        <v>0</v>
      </c>
      <c r="Z561" s="17">
        <f t="shared" si="110"/>
        <v>1050.4399999999957</v>
      </c>
      <c r="AA561" s="205" t="str">
        <f>IF(COUNTIF(K$6:K561,K561)=1,MAX(AA$6:AA560)+1,"")</f>
        <v/>
      </c>
      <c r="AB561" s="144">
        <f t="shared" si="116"/>
        <v>0</v>
      </c>
      <c r="AC561" s="24"/>
      <c r="AD561" s="24"/>
      <c r="AE561" s="24"/>
      <c r="AF561" s="24"/>
      <c r="AG561" s="24"/>
      <c r="AH561" s="24"/>
      <c r="AI561" s="24"/>
    </row>
    <row r="562" spans="2:35" ht="12.75">
      <c r="B562" s="31">
        <f>IF($B561="№",1,MAX($B$7:$B561)+1)</f>
        <v>556</v>
      </c>
      <c r="C562" s="147">
        <f t="shared" si="111"/>
        <v>0</v>
      </c>
      <c r="D562" s="9"/>
      <c r="E562" s="9"/>
      <c r="F562" s="10"/>
      <c r="G562" s="10"/>
      <c r="H562" s="11"/>
      <c r="I562" s="12"/>
      <c r="J562" s="12"/>
      <c r="K562" s="10"/>
      <c r="L562" s="33">
        <f t="shared" si="104"/>
        <v>0</v>
      </c>
      <c r="M562" s="34">
        <f t="shared" si="112"/>
        <v>0</v>
      </c>
      <c r="N562" s="17">
        <f t="shared" si="105"/>
        <v>0</v>
      </c>
      <c r="O562" s="35">
        <f t="shared" si="106"/>
        <v>0</v>
      </c>
      <c r="P562" s="32">
        <f t="shared" si="107"/>
        <v>0</v>
      </c>
      <c r="Q562" s="10"/>
      <c r="R562" s="13"/>
      <c r="S562" s="14"/>
      <c r="T562" s="10"/>
      <c r="U562" s="144" t="str">
        <f t="shared" si="113"/>
        <v/>
      </c>
      <c r="V562" s="15">
        <f t="shared" si="114"/>
        <v>0</v>
      </c>
      <c r="W562" s="16">
        <f t="shared" si="115"/>
        <v>0</v>
      </c>
      <c r="X562" s="16">
        <f t="shared" si="108"/>
        <v>0</v>
      </c>
      <c r="Y562" s="17">
        <f t="shared" si="109"/>
        <v>0</v>
      </c>
      <c r="Z562" s="17">
        <f t="shared" si="110"/>
        <v>1050.4399999999957</v>
      </c>
      <c r="AA562" s="205" t="str">
        <f>IF(COUNTIF(K$6:K562,K562)=1,MAX(AA$6:AA561)+1,"")</f>
        <v/>
      </c>
      <c r="AB562" s="144">
        <f t="shared" si="116"/>
        <v>0</v>
      </c>
      <c r="AC562" s="24"/>
      <c r="AD562" s="24"/>
      <c r="AE562" s="24"/>
      <c r="AF562" s="24"/>
      <c r="AG562" s="24"/>
      <c r="AH562" s="24"/>
      <c r="AI562" s="24"/>
    </row>
    <row r="563" spans="2:35" ht="12.75">
      <c r="B563" s="31">
        <f>IF($B562="№",1,MAX($B$7:$B562)+1)</f>
        <v>557</v>
      </c>
      <c r="C563" s="147">
        <f t="shared" si="111"/>
        <v>0</v>
      </c>
      <c r="D563" s="9"/>
      <c r="E563" s="9"/>
      <c r="F563" s="10"/>
      <c r="G563" s="10"/>
      <c r="H563" s="11"/>
      <c r="I563" s="12"/>
      <c r="J563" s="12"/>
      <c r="K563" s="10"/>
      <c r="L563" s="33">
        <f t="shared" si="104"/>
        <v>0</v>
      </c>
      <c r="M563" s="34">
        <f t="shared" si="112"/>
        <v>0</v>
      </c>
      <c r="N563" s="17">
        <f t="shared" si="105"/>
        <v>0</v>
      </c>
      <c r="O563" s="35">
        <f t="shared" si="106"/>
        <v>0</v>
      </c>
      <c r="P563" s="32">
        <f t="shared" si="107"/>
        <v>0</v>
      </c>
      <c r="Q563" s="10"/>
      <c r="R563" s="13"/>
      <c r="S563" s="14"/>
      <c r="T563" s="10"/>
      <c r="U563" s="144" t="str">
        <f t="shared" si="113"/>
        <v/>
      </c>
      <c r="V563" s="15">
        <f t="shared" si="114"/>
        <v>0</v>
      </c>
      <c r="W563" s="16">
        <f t="shared" si="115"/>
        <v>0</v>
      </c>
      <c r="X563" s="16">
        <f t="shared" si="108"/>
        <v>0</v>
      </c>
      <c r="Y563" s="17">
        <f t="shared" si="109"/>
        <v>0</v>
      </c>
      <c r="Z563" s="17">
        <f t="shared" si="110"/>
        <v>1050.4399999999957</v>
      </c>
      <c r="AA563" s="205" t="str">
        <f>IF(COUNTIF(K$6:K563,K563)=1,MAX(AA$6:AA562)+1,"")</f>
        <v/>
      </c>
      <c r="AB563" s="144">
        <f t="shared" si="116"/>
        <v>0</v>
      </c>
      <c r="AC563" s="24"/>
      <c r="AD563" s="24"/>
      <c r="AE563" s="24"/>
      <c r="AF563" s="24"/>
      <c r="AG563" s="24"/>
      <c r="AH563" s="24"/>
      <c r="AI563" s="24"/>
    </row>
    <row r="564" spans="2:35" ht="12.75">
      <c r="B564" s="31">
        <f>IF($B563="№",1,MAX($B$7:$B563)+1)</f>
        <v>558</v>
      </c>
      <c r="C564" s="147">
        <f t="shared" si="111"/>
        <v>0</v>
      </c>
      <c r="D564" s="9"/>
      <c r="E564" s="9"/>
      <c r="F564" s="10"/>
      <c r="G564" s="10"/>
      <c r="H564" s="11"/>
      <c r="I564" s="12"/>
      <c r="J564" s="12"/>
      <c r="K564" s="10"/>
      <c r="L564" s="33">
        <f t="shared" si="104"/>
        <v>0</v>
      </c>
      <c r="M564" s="34">
        <f t="shared" si="112"/>
        <v>0</v>
      </c>
      <c r="N564" s="17">
        <f t="shared" si="105"/>
        <v>0</v>
      </c>
      <c r="O564" s="35">
        <f t="shared" si="106"/>
        <v>0</v>
      </c>
      <c r="P564" s="32">
        <f t="shared" si="107"/>
        <v>0</v>
      </c>
      <c r="Q564" s="10"/>
      <c r="R564" s="13"/>
      <c r="S564" s="14"/>
      <c r="T564" s="10"/>
      <c r="U564" s="144" t="str">
        <f t="shared" si="113"/>
        <v/>
      </c>
      <c r="V564" s="15">
        <f t="shared" si="114"/>
        <v>0</v>
      </c>
      <c r="W564" s="16">
        <f t="shared" si="115"/>
        <v>0</v>
      </c>
      <c r="X564" s="16">
        <f t="shared" si="108"/>
        <v>0</v>
      </c>
      <c r="Y564" s="17">
        <f t="shared" si="109"/>
        <v>0</v>
      </c>
      <c r="Z564" s="17">
        <f t="shared" si="110"/>
        <v>1050.4399999999957</v>
      </c>
      <c r="AA564" s="205" t="str">
        <f>IF(COUNTIF(K$6:K564,K564)=1,MAX(AA$6:AA563)+1,"")</f>
        <v/>
      </c>
      <c r="AB564" s="144">
        <f t="shared" si="116"/>
        <v>0</v>
      </c>
      <c r="AC564" s="24"/>
      <c r="AD564" s="24"/>
      <c r="AE564" s="24"/>
      <c r="AF564" s="24"/>
      <c r="AG564" s="24"/>
      <c r="AH564" s="24"/>
      <c r="AI564" s="24"/>
    </row>
    <row r="565" spans="2:35" ht="12.75">
      <c r="B565" s="31">
        <f>IF($B564="№",1,MAX($B$7:$B564)+1)</f>
        <v>559</v>
      </c>
      <c r="C565" s="147">
        <f t="shared" si="111"/>
        <v>0</v>
      </c>
      <c r="D565" s="9"/>
      <c r="E565" s="9"/>
      <c r="F565" s="10"/>
      <c r="G565" s="10"/>
      <c r="H565" s="11"/>
      <c r="I565" s="12"/>
      <c r="J565" s="12"/>
      <c r="K565" s="10"/>
      <c r="L565" s="33">
        <f t="shared" si="104"/>
        <v>0</v>
      </c>
      <c r="M565" s="34">
        <f t="shared" si="112"/>
        <v>0</v>
      </c>
      <c r="N565" s="17">
        <f t="shared" si="105"/>
        <v>0</v>
      </c>
      <c r="O565" s="35">
        <f t="shared" si="106"/>
        <v>0</v>
      </c>
      <c r="P565" s="32">
        <f t="shared" si="107"/>
        <v>0</v>
      </c>
      <c r="Q565" s="10"/>
      <c r="R565" s="13"/>
      <c r="S565" s="14"/>
      <c r="T565" s="10"/>
      <c r="U565" s="144" t="str">
        <f t="shared" si="113"/>
        <v/>
      </c>
      <c r="V565" s="15">
        <f t="shared" si="114"/>
        <v>0</v>
      </c>
      <c r="W565" s="16">
        <f t="shared" si="115"/>
        <v>0</v>
      </c>
      <c r="X565" s="16">
        <f t="shared" si="108"/>
        <v>0</v>
      </c>
      <c r="Y565" s="17">
        <f t="shared" si="109"/>
        <v>0</v>
      </c>
      <c r="Z565" s="17">
        <f t="shared" si="110"/>
        <v>1050.4399999999957</v>
      </c>
      <c r="AA565" s="205" t="str">
        <f>IF(COUNTIF(K$6:K565,K565)=1,MAX(AA$6:AA564)+1,"")</f>
        <v/>
      </c>
      <c r="AB565" s="144">
        <f t="shared" si="116"/>
        <v>0</v>
      </c>
      <c r="AC565" s="24"/>
      <c r="AD565" s="24"/>
      <c r="AE565" s="24"/>
      <c r="AF565" s="24"/>
      <c r="AG565" s="24"/>
      <c r="AH565" s="24"/>
      <c r="AI565" s="24"/>
    </row>
    <row r="566" spans="2:35" ht="12.75">
      <c r="B566" s="31">
        <f>IF($B565="№",1,MAX($B$7:$B565)+1)</f>
        <v>560</v>
      </c>
      <c r="C566" s="147">
        <f t="shared" si="111"/>
        <v>0</v>
      </c>
      <c r="D566" s="9"/>
      <c r="E566" s="9"/>
      <c r="F566" s="10"/>
      <c r="G566" s="10"/>
      <c r="H566" s="11"/>
      <c r="I566" s="12"/>
      <c r="J566" s="12"/>
      <c r="K566" s="10"/>
      <c r="L566" s="33">
        <f t="shared" si="104"/>
        <v>0</v>
      </c>
      <c r="M566" s="34">
        <f t="shared" si="112"/>
        <v>0</v>
      </c>
      <c r="N566" s="17">
        <f t="shared" si="105"/>
        <v>0</v>
      </c>
      <c r="O566" s="35">
        <f t="shared" si="106"/>
        <v>0</v>
      </c>
      <c r="P566" s="32">
        <f t="shared" si="107"/>
        <v>0</v>
      </c>
      <c r="Q566" s="10"/>
      <c r="R566" s="13"/>
      <c r="S566" s="14"/>
      <c r="T566" s="10"/>
      <c r="U566" s="144" t="str">
        <f t="shared" si="113"/>
        <v/>
      </c>
      <c r="V566" s="15">
        <f t="shared" si="114"/>
        <v>0</v>
      </c>
      <c r="W566" s="16">
        <f t="shared" si="115"/>
        <v>0</v>
      </c>
      <c r="X566" s="16">
        <f t="shared" si="108"/>
        <v>0</v>
      </c>
      <c r="Y566" s="17">
        <f t="shared" si="109"/>
        <v>0</v>
      </c>
      <c r="Z566" s="17">
        <f t="shared" si="110"/>
        <v>1050.4399999999957</v>
      </c>
      <c r="AA566" s="205" t="str">
        <f>IF(COUNTIF(K$6:K566,K566)=1,MAX(AA$6:AA565)+1,"")</f>
        <v/>
      </c>
      <c r="AB566" s="144">
        <f t="shared" si="116"/>
        <v>0</v>
      </c>
      <c r="AC566" s="24"/>
      <c r="AD566" s="24"/>
      <c r="AE566" s="24"/>
      <c r="AF566" s="24"/>
      <c r="AG566" s="24"/>
      <c r="AH566" s="24"/>
      <c r="AI566" s="24"/>
    </row>
    <row r="567" spans="2:35" ht="12.75">
      <c r="B567" s="31">
        <f>IF($B566="№",1,MAX($B$7:$B566)+1)</f>
        <v>561</v>
      </c>
      <c r="C567" s="147">
        <f t="shared" si="111"/>
        <v>0</v>
      </c>
      <c r="D567" s="9"/>
      <c r="E567" s="9"/>
      <c r="F567" s="10"/>
      <c r="G567" s="10"/>
      <c r="H567" s="11"/>
      <c r="I567" s="12"/>
      <c r="J567" s="12"/>
      <c r="K567" s="10"/>
      <c r="L567" s="33">
        <f t="shared" si="104"/>
        <v>0</v>
      </c>
      <c r="M567" s="34">
        <f t="shared" si="112"/>
        <v>0</v>
      </c>
      <c r="N567" s="17">
        <f t="shared" si="105"/>
        <v>0</v>
      </c>
      <c r="O567" s="35">
        <f t="shared" si="106"/>
        <v>0</v>
      </c>
      <c r="P567" s="32">
        <f t="shared" si="107"/>
        <v>0</v>
      </c>
      <c r="Q567" s="10"/>
      <c r="R567" s="13"/>
      <c r="S567" s="14"/>
      <c r="T567" s="10"/>
      <c r="U567" s="144" t="str">
        <f t="shared" si="113"/>
        <v/>
      </c>
      <c r="V567" s="15">
        <f t="shared" si="114"/>
        <v>0</v>
      </c>
      <c r="W567" s="16">
        <f t="shared" si="115"/>
        <v>0</v>
      </c>
      <c r="X567" s="16">
        <f t="shared" si="108"/>
        <v>0</v>
      </c>
      <c r="Y567" s="17">
        <f t="shared" si="109"/>
        <v>0</v>
      </c>
      <c r="Z567" s="17">
        <f t="shared" si="110"/>
        <v>1050.4399999999957</v>
      </c>
      <c r="AA567" s="205" t="str">
        <f>IF(COUNTIF(K$6:K567,K567)=1,MAX(AA$6:AA566)+1,"")</f>
        <v/>
      </c>
      <c r="AB567" s="144">
        <f t="shared" si="116"/>
        <v>0</v>
      </c>
      <c r="AC567" s="24"/>
      <c r="AD567" s="24"/>
      <c r="AE567" s="24"/>
      <c r="AF567" s="24"/>
      <c r="AG567" s="24"/>
      <c r="AH567" s="24"/>
      <c r="AI567" s="24"/>
    </row>
    <row r="568" spans="2:35" ht="12.75">
      <c r="B568" s="31">
        <f>IF($B567="№",1,MAX($B$7:$B567)+1)</f>
        <v>562</v>
      </c>
      <c r="C568" s="147">
        <f t="shared" si="111"/>
        <v>0</v>
      </c>
      <c r="D568" s="9"/>
      <c r="E568" s="9"/>
      <c r="F568" s="10"/>
      <c r="G568" s="10"/>
      <c r="H568" s="11"/>
      <c r="I568" s="12"/>
      <c r="J568" s="12"/>
      <c r="K568" s="10"/>
      <c r="L568" s="33">
        <f t="shared" si="104"/>
        <v>0</v>
      </c>
      <c r="M568" s="34">
        <f t="shared" si="112"/>
        <v>0</v>
      </c>
      <c r="N568" s="17">
        <f t="shared" si="105"/>
        <v>0</v>
      </c>
      <c r="O568" s="35">
        <f t="shared" si="106"/>
        <v>0</v>
      </c>
      <c r="P568" s="32">
        <f t="shared" si="107"/>
        <v>0</v>
      </c>
      <c r="Q568" s="10"/>
      <c r="R568" s="13"/>
      <c r="S568" s="14"/>
      <c r="T568" s="10"/>
      <c r="U568" s="144" t="str">
        <f t="shared" si="113"/>
        <v/>
      </c>
      <c r="V568" s="15">
        <f t="shared" si="114"/>
        <v>0</v>
      </c>
      <c r="W568" s="16">
        <f t="shared" si="115"/>
        <v>0</v>
      </c>
      <c r="X568" s="16">
        <f t="shared" si="108"/>
        <v>0</v>
      </c>
      <c r="Y568" s="17">
        <f t="shared" si="109"/>
        <v>0</v>
      </c>
      <c r="Z568" s="17">
        <f t="shared" si="110"/>
        <v>1050.4399999999957</v>
      </c>
      <c r="AA568" s="205" t="str">
        <f>IF(COUNTIF(K$6:K568,K568)=1,MAX(AA$6:AA567)+1,"")</f>
        <v/>
      </c>
      <c r="AB568" s="144">
        <f t="shared" si="116"/>
        <v>0</v>
      </c>
      <c r="AC568" s="24"/>
      <c r="AD568" s="24"/>
      <c r="AE568" s="24"/>
      <c r="AF568" s="24"/>
      <c r="AG568" s="24"/>
      <c r="AH568" s="24"/>
      <c r="AI568" s="24"/>
    </row>
    <row r="569" spans="2:35" ht="12.75">
      <c r="B569" s="31">
        <f>IF($B568="№",1,MAX($B$7:$B568)+1)</f>
        <v>563</v>
      </c>
      <c r="C569" s="147">
        <f t="shared" si="111"/>
        <v>0</v>
      </c>
      <c r="D569" s="9"/>
      <c r="E569" s="9"/>
      <c r="F569" s="10"/>
      <c r="G569" s="10"/>
      <c r="H569" s="11"/>
      <c r="I569" s="12"/>
      <c r="J569" s="12"/>
      <c r="K569" s="10"/>
      <c r="L569" s="33">
        <f t="shared" si="104"/>
        <v>0</v>
      </c>
      <c r="M569" s="34">
        <f t="shared" si="112"/>
        <v>0</v>
      </c>
      <c r="N569" s="17">
        <f t="shared" si="105"/>
        <v>0</v>
      </c>
      <c r="O569" s="35">
        <f t="shared" si="106"/>
        <v>0</v>
      </c>
      <c r="P569" s="32">
        <f t="shared" si="107"/>
        <v>0</v>
      </c>
      <c r="Q569" s="10"/>
      <c r="R569" s="13"/>
      <c r="S569" s="14"/>
      <c r="T569" s="10"/>
      <c r="U569" s="144" t="str">
        <f t="shared" si="113"/>
        <v/>
      </c>
      <c r="V569" s="15">
        <f t="shared" si="114"/>
        <v>0</v>
      </c>
      <c r="W569" s="16">
        <f t="shared" si="115"/>
        <v>0</v>
      </c>
      <c r="X569" s="16">
        <f t="shared" si="108"/>
        <v>0</v>
      </c>
      <c r="Y569" s="17">
        <f t="shared" si="109"/>
        <v>0</v>
      </c>
      <c r="Z569" s="17">
        <f t="shared" si="110"/>
        <v>1050.4399999999957</v>
      </c>
      <c r="AA569" s="205" t="str">
        <f>IF(COUNTIF(K$6:K569,K569)=1,MAX(AA$6:AA568)+1,"")</f>
        <v/>
      </c>
      <c r="AB569" s="144">
        <f t="shared" si="116"/>
        <v>0</v>
      </c>
      <c r="AC569" s="24"/>
      <c r="AD569" s="24"/>
      <c r="AE569" s="24"/>
      <c r="AF569" s="24"/>
      <c r="AG569" s="24"/>
      <c r="AH569" s="24"/>
      <c r="AI569" s="24"/>
    </row>
    <row r="570" spans="2:35" ht="12.75">
      <c r="B570" s="31">
        <f>IF($B569="№",1,MAX($B$7:$B569)+1)</f>
        <v>564</v>
      </c>
      <c r="C570" s="147">
        <f t="shared" si="111"/>
        <v>0</v>
      </c>
      <c r="D570" s="9"/>
      <c r="E570" s="9"/>
      <c r="F570" s="10"/>
      <c r="G570" s="10"/>
      <c r="H570" s="11"/>
      <c r="I570" s="12"/>
      <c r="J570" s="12"/>
      <c r="K570" s="10"/>
      <c r="L570" s="33">
        <f t="shared" si="104"/>
        <v>0</v>
      </c>
      <c r="M570" s="34">
        <f t="shared" si="112"/>
        <v>0</v>
      </c>
      <c r="N570" s="17">
        <f t="shared" si="105"/>
        <v>0</v>
      </c>
      <c r="O570" s="35">
        <f t="shared" si="106"/>
        <v>0</v>
      </c>
      <c r="P570" s="32">
        <f t="shared" si="107"/>
        <v>0</v>
      </c>
      <c r="Q570" s="10"/>
      <c r="R570" s="13"/>
      <c r="S570" s="14"/>
      <c r="T570" s="10"/>
      <c r="U570" s="144" t="str">
        <f t="shared" si="113"/>
        <v/>
      </c>
      <c r="V570" s="15">
        <f t="shared" si="114"/>
        <v>0</v>
      </c>
      <c r="W570" s="16">
        <f t="shared" si="115"/>
        <v>0</v>
      </c>
      <c r="X570" s="16">
        <f t="shared" si="108"/>
        <v>0</v>
      </c>
      <c r="Y570" s="17">
        <f t="shared" si="109"/>
        <v>0</v>
      </c>
      <c r="Z570" s="17">
        <f t="shared" si="110"/>
        <v>1050.4399999999957</v>
      </c>
      <c r="AA570" s="205" t="str">
        <f>IF(COUNTIF(K$6:K570,K570)=1,MAX(AA$6:AA569)+1,"")</f>
        <v/>
      </c>
      <c r="AB570" s="144">
        <f t="shared" si="116"/>
        <v>0</v>
      </c>
      <c r="AC570" s="24"/>
      <c r="AD570" s="24"/>
      <c r="AE570" s="24"/>
      <c r="AF570" s="24"/>
      <c r="AG570" s="24"/>
      <c r="AH570" s="24"/>
      <c r="AI570" s="24"/>
    </row>
    <row r="571" spans="2:35" ht="12.75">
      <c r="B571" s="31">
        <f>IF($B570="№",1,MAX($B$7:$B570)+1)</f>
        <v>565</v>
      </c>
      <c r="C571" s="147">
        <f t="shared" si="111"/>
        <v>0</v>
      </c>
      <c r="D571" s="9"/>
      <c r="E571" s="9"/>
      <c r="F571" s="10"/>
      <c r="G571" s="10"/>
      <c r="H571" s="11"/>
      <c r="I571" s="12"/>
      <c r="J571" s="12"/>
      <c r="K571" s="10"/>
      <c r="L571" s="33">
        <f t="shared" si="104"/>
        <v>0</v>
      </c>
      <c r="M571" s="34">
        <f t="shared" si="112"/>
        <v>0</v>
      </c>
      <c r="N571" s="17">
        <f t="shared" si="105"/>
        <v>0</v>
      </c>
      <c r="O571" s="35">
        <f t="shared" si="106"/>
        <v>0</v>
      </c>
      <c r="P571" s="32">
        <f t="shared" si="107"/>
        <v>0</v>
      </c>
      <c r="Q571" s="10"/>
      <c r="R571" s="13"/>
      <c r="S571" s="14"/>
      <c r="T571" s="10"/>
      <c r="U571" s="144" t="str">
        <f t="shared" si="113"/>
        <v/>
      </c>
      <c r="V571" s="15">
        <f t="shared" si="114"/>
        <v>0</v>
      </c>
      <c r="W571" s="16">
        <f t="shared" si="115"/>
        <v>0</v>
      </c>
      <c r="X571" s="16">
        <f t="shared" si="108"/>
        <v>0</v>
      </c>
      <c r="Y571" s="17">
        <f t="shared" si="109"/>
        <v>0</v>
      </c>
      <c r="Z571" s="17">
        <f t="shared" si="110"/>
        <v>1050.4399999999957</v>
      </c>
      <c r="AA571" s="205" t="str">
        <f>IF(COUNTIF(K$6:K571,K571)=1,MAX(AA$6:AA570)+1,"")</f>
        <v/>
      </c>
      <c r="AB571" s="144">
        <f t="shared" si="116"/>
        <v>0</v>
      </c>
      <c r="AC571" s="24"/>
      <c r="AD571" s="24"/>
      <c r="AE571" s="24"/>
      <c r="AF571" s="24"/>
      <c r="AG571" s="24"/>
      <c r="AH571" s="24"/>
      <c r="AI571" s="24"/>
    </row>
    <row r="572" spans="2:35" ht="12.75">
      <c r="B572" s="31">
        <f>IF($B571="№",1,MAX($B$7:$B571)+1)</f>
        <v>566</v>
      </c>
      <c r="C572" s="147">
        <f t="shared" si="111"/>
        <v>0</v>
      </c>
      <c r="D572" s="9"/>
      <c r="E572" s="9"/>
      <c r="F572" s="10"/>
      <c r="G572" s="10"/>
      <c r="H572" s="11"/>
      <c r="I572" s="12"/>
      <c r="J572" s="12"/>
      <c r="K572" s="10"/>
      <c r="L572" s="33">
        <f t="shared" si="104"/>
        <v>0</v>
      </c>
      <c r="M572" s="34">
        <f t="shared" si="112"/>
        <v>0</v>
      </c>
      <c r="N572" s="17">
        <f t="shared" si="105"/>
        <v>0</v>
      </c>
      <c r="O572" s="35">
        <f t="shared" si="106"/>
        <v>0</v>
      </c>
      <c r="P572" s="32">
        <f t="shared" si="107"/>
        <v>0</v>
      </c>
      <c r="Q572" s="10"/>
      <c r="R572" s="13"/>
      <c r="S572" s="14"/>
      <c r="T572" s="10"/>
      <c r="U572" s="144" t="str">
        <f t="shared" si="113"/>
        <v/>
      </c>
      <c r="V572" s="15">
        <f t="shared" si="114"/>
        <v>0</v>
      </c>
      <c r="W572" s="16">
        <f t="shared" si="115"/>
        <v>0</v>
      </c>
      <c r="X572" s="16">
        <f t="shared" si="108"/>
        <v>0</v>
      </c>
      <c r="Y572" s="17">
        <f t="shared" si="109"/>
        <v>0</v>
      </c>
      <c r="Z572" s="17">
        <f t="shared" si="110"/>
        <v>1050.4399999999957</v>
      </c>
      <c r="AA572" s="205" t="str">
        <f>IF(COUNTIF(K$6:K572,K572)=1,MAX(AA$6:AA571)+1,"")</f>
        <v/>
      </c>
      <c r="AB572" s="144">
        <f t="shared" si="116"/>
        <v>0</v>
      </c>
      <c r="AC572" s="24"/>
      <c r="AD572" s="24"/>
      <c r="AE572" s="24"/>
      <c r="AF572" s="24"/>
      <c r="AG572" s="24"/>
      <c r="AH572" s="24"/>
      <c r="AI572" s="24"/>
    </row>
    <row r="573" spans="2:35" ht="12.75">
      <c r="B573" s="31">
        <f>IF($B572="№",1,MAX($B$7:$B572)+1)</f>
        <v>567</v>
      </c>
      <c r="C573" s="147">
        <f t="shared" si="111"/>
        <v>0</v>
      </c>
      <c r="D573" s="9"/>
      <c r="E573" s="9"/>
      <c r="F573" s="10"/>
      <c r="G573" s="10"/>
      <c r="H573" s="11"/>
      <c r="I573" s="12"/>
      <c r="J573" s="12"/>
      <c r="K573" s="10"/>
      <c r="L573" s="33">
        <f t="shared" si="104"/>
        <v>0</v>
      </c>
      <c r="M573" s="34">
        <f t="shared" si="112"/>
        <v>0</v>
      </c>
      <c r="N573" s="17">
        <f t="shared" si="105"/>
        <v>0</v>
      </c>
      <c r="O573" s="35">
        <f t="shared" si="106"/>
        <v>0</v>
      </c>
      <c r="P573" s="32">
        <f t="shared" si="107"/>
        <v>0</v>
      </c>
      <c r="Q573" s="10"/>
      <c r="R573" s="13"/>
      <c r="S573" s="14"/>
      <c r="T573" s="10"/>
      <c r="U573" s="144" t="str">
        <f t="shared" si="113"/>
        <v/>
      </c>
      <c r="V573" s="15">
        <f t="shared" si="114"/>
        <v>0</v>
      </c>
      <c r="W573" s="16">
        <f t="shared" si="115"/>
        <v>0</v>
      </c>
      <c r="X573" s="16">
        <f t="shared" si="108"/>
        <v>0</v>
      </c>
      <c r="Y573" s="17">
        <f t="shared" si="109"/>
        <v>0</v>
      </c>
      <c r="Z573" s="17">
        <f t="shared" si="110"/>
        <v>1050.4399999999957</v>
      </c>
      <c r="AA573" s="205" t="str">
        <f>IF(COUNTIF(K$6:K573,K573)=1,MAX(AA$6:AA572)+1,"")</f>
        <v/>
      </c>
      <c r="AB573" s="144">
        <f t="shared" si="116"/>
        <v>0</v>
      </c>
      <c r="AC573" s="24"/>
      <c r="AD573" s="24"/>
      <c r="AE573" s="24"/>
      <c r="AF573" s="24"/>
      <c r="AG573" s="24"/>
      <c r="AH573" s="24"/>
      <c r="AI573" s="24"/>
    </row>
    <row r="574" spans="2:35" ht="12.75">
      <c r="B574" s="31">
        <f>IF($B573="№",1,MAX($B$7:$B573)+1)</f>
        <v>568</v>
      </c>
      <c r="C574" s="147">
        <f t="shared" si="111"/>
        <v>0</v>
      </c>
      <c r="D574" s="9"/>
      <c r="E574" s="9"/>
      <c r="F574" s="10"/>
      <c r="G574" s="10"/>
      <c r="H574" s="11"/>
      <c r="I574" s="12"/>
      <c r="J574" s="12"/>
      <c r="K574" s="10"/>
      <c r="L574" s="33">
        <f t="shared" si="104"/>
        <v>0</v>
      </c>
      <c r="M574" s="34">
        <f t="shared" si="112"/>
        <v>0</v>
      </c>
      <c r="N574" s="17">
        <f t="shared" si="105"/>
        <v>0</v>
      </c>
      <c r="O574" s="35">
        <f t="shared" si="106"/>
        <v>0</v>
      </c>
      <c r="P574" s="32">
        <f t="shared" si="107"/>
        <v>0</v>
      </c>
      <c r="Q574" s="10"/>
      <c r="R574" s="13"/>
      <c r="S574" s="14"/>
      <c r="T574" s="10"/>
      <c r="U574" s="144" t="str">
        <f t="shared" si="113"/>
        <v/>
      </c>
      <c r="V574" s="15">
        <f t="shared" si="114"/>
        <v>0</v>
      </c>
      <c r="W574" s="16">
        <f t="shared" si="115"/>
        <v>0</v>
      </c>
      <c r="X574" s="16">
        <f t="shared" si="108"/>
        <v>0</v>
      </c>
      <c r="Y574" s="17">
        <f t="shared" si="109"/>
        <v>0</v>
      </c>
      <c r="Z574" s="17">
        <f t="shared" si="110"/>
        <v>1050.4399999999957</v>
      </c>
      <c r="AA574" s="205" t="str">
        <f>IF(COUNTIF(K$6:K574,K574)=1,MAX(AA$6:AA573)+1,"")</f>
        <v/>
      </c>
      <c r="AB574" s="144">
        <f t="shared" si="116"/>
        <v>0</v>
      </c>
      <c r="AC574" s="24"/>
      <c r="AD574" s="24"/>
      <c r="AE574" s="24"/>
      <c r="AF574" s="24"/>
      <c r="AG574" s="24"/>
      <c r="AH574" s="24"/>
      <c r="AI574" s="24"/>
    </row>
    <row r="575" spans="2:35" ht="12.75">
      <c r="B575" s="31">
        <f>IF($B574="№",1,MAX($B$7:$B574)+1)</f>
        <v>569</v>
      </c>
      <c r="C575" s="147">
        <f t="shared" si="111"/>
        <v>0</v>
      </c>
      <c r="D575" s="9"/>
      <c r="E575" s="9"/>
      <c r="F575" s="10"/>
      <c r="G575" s="10"/>
      <c r="H575" s="11"/>
      <c r="I575" s="12"/>
      <c r="J575" s="12"/>
      <c r="K575" s="10"/>
      <c r="L575" s="33">
        <f t="shared" si="104"/>
        <v>0</v>
      </c>
      <c r="M575" s="34">
        <f t="shared" si="112"/>
        <v>0</v>
      </c>
      <c r="N575" s="17">
        <f t="shared" si="105"/>
        <v>0</v>
      </c>
      <c r="O575" s="35">
        <f t="shared" si="106"/>
        <v>0</v>
      </c>
      <c r="P575" s="32">
        <f t="shared" si="107"/>
        <v>0</v>
      </c>
      <c r="Q575" s="10"/>
      <c r="R575" s="13"/>
      <c r="S575" s="14"/>
      <c r="T575" s="10"/>
      <c r="U575" s="144" t="str">
        <f t="shared" si="113"/>
        <v/>
      </c>
      <c r="V575" s="15">
        <f t="shared" si="114"/>
        <v>0</v>
      </c>
      <c r="W575" s="16">
        <f t="shared" si="115"/>
        <v>0</v>
      </c>
      <c r="X575" s="16">
        <f t="shared" si="108"/>
        <v>0</v>
      </c>
      <c r="Y575" s="17">
        <f t="shared" si="109"/>
        <v>0</v>
      </c>
      <c r="Z575" s="17">
        <f t="shared" si="110"/>
        <v>1050.4399999999957</v>
      </c>
      <c r="AA575" s="205" t="str">
        <f>IF(COUNTIF(K$6:K575,K575)=1,MAX(AA$6:AA574)+1,"")</f>
        <v/>
      </c>
      <c r="AB575" s="144">
        <f t="shared" si="116"/>
        <v>0</v>
      </c>
      <c r="AC575" s="24"/>
      <c r="AD575" s="24"/>
      <c r="AE575" s="24"/>
      <c r="AF575" s="24"/>
      <c r="AG575" s="24"/>
      <c r="AH575" s="24"/>
      <c r="AI575" s="24"/>
    </row>
    <row r="576" spans="2:35" ht="12.75">
      <c r="B576" s="31">
        <f>IF($B575="№",1,MAX($B$7:$B575)+1)</f>
        <v>570</v>
      </c>
      <c r="C576" s="147">
        <f t="shared" si="111"/>
        <v>0</v>
      </c>
      <c r="D576" s="9"/>
      <c r="E576" s="9"/>
      <c r="F576" s="10"/>
      <c r="G576" s="10"/>
      <c r="H576" s="11"/>
      <c r="I576" s="12"/>
      <c r="J576" s="12"/>
      <c r="K576" s="10"/>
      <c r="L576" s="33">
        <f t="shared" si="104"/>
        <v>0</v>
      </c>
      <c r="M576" s="34">
        <f t="shared" si="112"/>
        <v>0</v>
      </c>
      <c r="N576" s="17">
        <f t="shared" si="105"/>
        <v>0</v>
      </c>
      <c r="O576" s="35">
        <f t="shared" si="106"/>
        <v>0</v>
      </c>
      <c r="P576" s="32">
        <f t="shared" si="107"/>
        <v>0</v>
      </c>
      <c r="Q576" s="10"/>
      <c r="R576" s="13"/>
      <c r="S576" s="14"/>
      <c r="T576" s="10"/>
      <c r="U576" s="144" t="str">
        <f t="shared" si="113"/>
        <v/>
      </c>
      <c r="V576" s="15">
        <f t="shared" si="114"/>
        <v>0</v>
      </c>
      <c r="W576" s="16">
        <f t="shared" si="115"/>
        <v>0</v>
      </c>
      <c r="X576" s="16">
        <f t="shared" si="108"/>
        <v>0</v>
      </c>
      <c r="Y576" s="17">
        <f t="shared" si="109"/>
        <v>0</v>
      </c>
      <c r="Z576" s="17">
        <f t="shared" si="110"/>
        <v>1050.4399999999957</v>
      </c>
      <c r="AA576" s="205" t="str">
        <f>IF(COUNTIF(K$6:K576,K576)=1,MAX(AA$6:AA575)+1,"")</f>
        <v/>
      </c>
      <c r="AB576" s="144">
        <f t="shared" si="116"/>
        <v>0</v>
      </c>
      <c r="AC576" s="24"/>
      <c r="AD576" s="24"/>
      <c r="AE576" s="24"/>
      <c r="AF576" s="24"/>
      <c r="AG576" s="24"/>
      <c r="AH576" s="24"/>
      <c r="AI576" s="24"/>
    </row>
    <row r="577" spans="2:35" ht="12.75">
      <c r="B577" s="31">
        <f>IF($B576="№",1,MAX($B$7:$B576)+1)</f>
        <v>571</v>
      </c>
      <c r="C577" s="147">
        <f t="shared" si="111"/>
        <v>0</v>
      </c>
      <c r="D577" s="9"/>
      <c r="E577" s="9"/>
      <c r="F577" s="10"/>
      <c r="G577" s="10"/>
      <c r="H577" s="11"/>
      <c r="I577" s="12"/>
      <c r="J577" s="12"/>
      <c r="K577" s="10"/>
      <c r="L577" s="33">
        <f t="shared" si="104"/>
        <v>0</v>
      </c>
      <c r="M577" s="34">
        <f t="shared" si="112"/>
        <v>0</v>
      </c>
      <c r="N577" s="17">
        <f t="shared" si="105"/>
        <v>0</v>
      </c>
      <c r="O577" s="35">
        <f t="shared" si="106"/>
        <v>0</v>
      </c>
      <c r="P577" s="32">
        <f t="shared" si="107"/>
        <v>0</v>
      </c>
      <c r="Q577" s="10"/>
      <c r="R577" s="13"/>
      <c r="S577" s="14"/>
      <c r="T577" s="10"/>
      <c r="U577" s="144" t="str">
        <f t="shared" si="113"/>
        <v/>
      </c>
      <c r="V577" s="15">
        <f t="shared" si="114"/>
        <v>0</v>
      </c>
      <c r="W577" s="16">
        <f t="shared" si="115"/>
        <v>0</v>
      </c>
      <c r="X577" s="16">
        <f t="shared" si="108"/>
        <v>0</v>
      </c>
      <c r="Y577" s="17">
        <f t="shared" si="109"/>
        <v>0</v>
      </c>
      <c r="Z577" s="17">
        <f t="shared" si="110"/>
        <v>1050.4399999999957</v>
      </c>
      <c r="AA577" s="205" t="str">
        <f>IF(COUNTIF(K$6:K577,K577)=1,MAX(AA$6:AA576)+1,"")</f>
        <v/>
      </c>
      <c r="AB577" s="144">
        <f t="shared" si="116"/>
        <v>0</v>
      </c>
      <c r="AC577" s="24"/>
      <c r="AD577" s="24"/>
      <c r="AE577" s="24"/>
      <c r="AF577" s="24"/>
      <c r="AG577" s="24"/>
      <c r="AH577" s="24"/>
      <c r="AI577" s="24"/>
    </row>
    <row r="578" spans="2:35" ht="12.75">
      <c r="B578" s="31">
        <f>IF($B577="№",1,MAX($B$7:$B577)+1)</f>
        <v>572</v>
      </c>
      <c r="C578" s="147">
        <f t="shared" si="111"/>
        <v>0</v>
      </c>
      <c r="D578" s="9"/>
      <c r="E578" s="9"/>
      <c r="F578" s="10"/>
      <c r="G578" s="10"/>
      <c r="H578" s="11"/>
      <c r="I578" s="12"/>
      <c r="J578" s="12"/>
      <c r="K578" s="10"/>
      <c r="L578" s="33">
        <f t="shared" si="104"/>
        <v>0</v>
      </c>
      <c r="M578" s="34">
        <f t="shared" si="112"/>
        <v>0</v>
      </c>
      <c r="N578" s="17">
        <f t="shared" si="105"/>
        <v>0</v>
      </c>
      <c r="O578" s="35">
        <f t="shared" si="106"/>
        <v>0</v>
      </c>
      <c r="P578" s="32">
        <f t="shared" si="107"/>
        <v>0</v>
      </c>
      <c r="Q578" s="10"/>
      <c r="R578" s="13"/>
      <c r="S578" s="14"/>
      <c r="T578" s="10"/>
      <c r="U578" s="144" t="str">
        <f t="shared" si="113"/>
        <v/>
      </c>
      <c r="V578" s="15">
        <f t="shared" si="114"/>
        <v>0</v>
      </c>
      <c r="W578" s="16">
        <f t="shared" si="115"/>
        <v>0</v>
      </c>
      <c r="X578" s="16">
        <f t="shared" si="108"/>
        <v>0</v>
      </c>
      <c r="Y578" s="17">
        <f t="shared" si="109"/>
        <v>0</v>
      </c>
      <c r="Z578" s="17">
        <f t="shared" si="110"/>
        <v>1050.4399999999957</v>
      </c>
      <c r="AA578" s="205" t="str">
        <f>IF(COUNTIF(K$6:K578,K578)=1,MAX(AA$6:AA577)+1,"")</f>
        <v/>
      </c>
      <c r="AB578" s="144">
        <f t="shared" si="116"/>
        <v>0</v>
      </c>
      <c r="AC578" s="24"/>
      <c r="AD578" s="24"/>
      <c r="AE578" s="24"/>
      <c r="AF578" s="24"/>
      <c r="AG578" s="24"/>
      <c r="AH578" s="24"/>
      <c r="AI578" s="24"/>
    </row>
    <row r="579" spans="2:35" ht="12.75">
      <c r="B579" s="31">
        <f>IF($B578="№",1,MAX($B$7:$B578)+1)</f>
        <v>573</v>
      </c>
      <c r="C579" s="147">
        <f t="shared" si="111"/>
        <v>0</v>
      </c>
      <c r="D579" s="9"/>
      <c r="E579" s="9"/>
      <c r="F579" s="10"/>
      <c r="G579" s="10"/>
      <c r="H579" s="11"/>
      <c r="I579" s="12"/>
      <c r="J579" s="12"/>
      <c r="K579" s="10"/>
      <c r="L579" s="33">
        <f t="shared" si="104"/>
        <v>0</v>
      </c>
      <c r="M579" s="34">
        <f t="shared" si="112"/>
        <v>0</v>
      </c>
      <c r="N579" s="17">
        <f t="shared" si="105"/>
        <v>0</v>
      </c>
      <c r="O579" s="35">
        <f t="shared" si="106"/>
        <v>0</v>
      </c>
      <c r="P579" s="32">
        <f t="shared" si="107"/>
        <v>0</v>
      </c>
      <c r="Q579" s="10"/>
      <c r="R579" s="13"/>
      <c r="S579" s="14"/>
      <c r="T579" s="10"/>
      <c r="U579" s="144" t="str">
        <f t="shared" si="113"/>
        <v/>
      </c>
      <c r="V579" s="15">
        <f t="shared" si="114"/>
        <v>0</v>
      </c>
      <c r="W579" s="16">
        <f t="shared" si="115"/>
        <v>0</v>
      </c>
      <c r="X579" s="16">
        <f t="shared" si="108"/>
        <v>0</v>
      </c>
      <c r="Y579" s="17">
        <f t="shared" si="109"/>
        <v>0</v>
      </c>
      <c r="Z579" s="17">
        <f t="shared" si="110"/>
        <v>1050.4399999999957</v>
      </c>
      <c r="AA579" s="205" t="str">
        <f>IF(COUNTIF(K$6:K579,K579)=1,MAX(AA$6:AA578)+1,"")</f>
        <v/>
      </c>
      <c r="AB579" s="144">
        <f t="shared" si="116"/>
        <v>0</v>
      </c>
      <c r="AC579" s="24"/>
      <c r="AD579" s="24"/>
      <c r="AE579" s="24"/>
      <c r="AF579" s="24"/>
      <c r="AG579" s="24"/>
      <c r="AH579" s="24"/>
      <c r="AI579" s="24"/>
    </row>
    <row r="580" spans="2:35" ht="12.75">
      <c r="B580" s="31">
        <f>IF($B579="№",1,MAX($B$7:$B579)+1)</f>
        <v>574</v>
      </c>
      <c r="C580" s="147">
        <f t="shared" si="111"/>
        <v>0</v>
      </c>
      <c r="D580" s="9"/>
      <c r="E580" s="9"/>
      <c r="F580" s="10"/>
      <c r="G580" s="10"/>
      <c r="H580" s="11"/>
      <c r="I580" s="12"/>
      <c r="J580" s="12"/>
      <c r="K580" s="10"/>
      <c r="L580" s="33">
        <f t="shared" si="104"/>
        <v>0</v>
      </c>
      <c r="M580" s="34">
        <f t="shared" si="112"/>
        <v>0</v>
      </c>
      <c r="N580" s="17">
        <f t="shared" si="105"/>
        <v>0</v>
      </c>
      <c r="O580" s="35">
        <f t="shared" si="106"/>
        <v>0</v>
      </c>
      <c r="P580" s="32">
        <f t="shared" si="107"/>
        <v>0</v>
      </c>
      <c r="Q580" s="10"/>
      <c r="R580" s="13"/>
      <c r="S580" s="14"/>
      <c r="T580" s="10"/>
      <c r="U580" s="144" t="str">
        <f t="shared" si="113"/>
        <v/>
      </c>
      <c r="V580" s="15">
        <f t="shared" si="114"/>
        <v>0</v>
      </c>
      <c r="W580" s="16">
        <f t="shared" si="115"/>
        <v>0</v>
      </c>
      <c r="X580" s="16">
        <f t="shared" si="108"/>
        <v>0</v>
      </c>
      <c r="Y580" s="17">
        <f t="shared" si="109"/>
        <v>0</v>
      </c>
      <c r="Z580" s="17">
        <f t="shared" si="110"/>
        <v>1050.4399999999957</v>
      </c>
      <c r="AA580" s="205" t="str">
        <f>IF(COUNTIF(K$6:K580,K580)=1,MAX(AA$6:AA579)+1,"")</f>
        <v/>
      </c>
      <c r="AB580" s="144">
        <f t="shared" si="116"/>
        <v>0</v>
      </c>
      <c r="AC580" s="24"/>
      <c r="AD580" s="24"/>
      <c r="AE580" s="24"/>
      <c r="AF580" s="24"/>
      <c r="AG580" s="24"/>
      <c r="AH580" s="24"/>
      <c r="AI580" s="24"/>
    </row>
    <row r="581" spans="2:35" ht="12.75">
      <c r="B581" s="31">
        <f>IF($B580="№",1,MAX($B$7:$B580)+1)</f>
        <v>575</v>
      </c>
      <c r="C581" s="147">
        <f t="shared" si="111"/>
        <v>0</v>
      </c>
      <c r="D581" s="9"/>
      <c r="E581" s="9"/>
      <c r="F581" s="10"/>
      <c r="G581" s="10"/>
      <c r="H581" s="11"/>
      <c r="I581" s="12"/>
      <c r="J581" s="12"/>
      <c r="K581" s="10"/>
      <c r="L581" s="33">
        <f t="shared" si="104"/>
        <v>0</v>
      </c>
      <c r="M581" s="34">
        <f t="shared" si="112"/>
        <v>0</v>
      </c>
      <c r="N581" s="17">
        <f t="shared" si="105"/>
        <v>0</v>
      </c>
      <c r="O581" s="35">
        <f t="shared" si="106"/>
        <v>0</v>
      </c>
      <c r="P581" s="32">
        <f t="shared" si="107"/>
        <v>0</v>
      </c>
      <c r="Q581" s="10"/>
      <c r="R581" s="13"/>
      <c r="S581" s="14"/>
      <c r="T581" s="10"/>
      <c r="U581" s="144" t="str">
        <f t="shared" si="113"/>
        <v/>
      </c>
      <c r="V581" s="15">
        <f t="shared" si="114"/>
        <v>0</v>
      </c>
      <c r="W581" s="16">
        <f t="shared" si="115"/>
        <v>0</v>
      </c>
      <c r="X581" s="16">
        <f t="shared" si="108"/>
        <v>0</v>
      </c>
      <c r="Y581" s="17">
        <f t="shared" si="109"/>
        <v>0</v>
      </c>
      <c r="Z581" s="17">
        <f t="shared" si="110"/>
        <v>1050.4399999999957</v>
      </c>
      <c r="AA581" s="205" t="str">
        <f>IF(COUNTIF(K$6:K581,K581)=1,MAX(AA$6:AA580)+1,"")</f>
        <v/>
      </c>
      <c r="AB581" s="144">
        <f t="shared" si="116"/>
        <v>0</v>
      </c>
      <c r="AC581" s="24"/>
      <c r="AD581" s="24"/>
      <c r="AE581" s="24"/>
      <c r="AF581" s="24"/>
      <c r="AG581" s="24"/>
      <c r="AH581" s="24"/>
      <c r="AI581" s="24"/>
    </row>
    <row r="582" spans="2:35" ht="12.75">
      <c r="B582" s="31">
        <f>IF($B581="№",1,MAX($B$7:$B581)+1)</f>
        <v>576</v>
      </c>
      <c r="C582" s="147">
        <f t="shared" si="111"/>
        <v>0</v>
      </c>
      <c r="D582" s="9"/>
      <c r="E582" s="9"/>
      <c r="F582" s="10"/>
      <c r="G582" s="10"/>
      <c r="H582" s="11"/>
      <c r="I582" s="12"/>
      <c r="J582" s="12"/>
      <c r="K582" s="10"/>
      <c r="L582" s="33">
        <f t="shared" si="104"/>
        <v>0</v>
      </c>
      <c r="M582" s="34">
        <f t="shared" si="112"/>
        <v>0</v>
      </c>
      <c r="N582" s="17">
        <f t="shared" si="105"/>
        <v>0</v>
      </c>
      <c r="O582" s="35">
        <f t="shared" si="106"/>
        <v>0</v>
      </c>
      <c r="P582" s="32">
        <f t="shared" si="107"/>
        <v>0</v>
      </c>
      <c r="Q582" s="10"/>
      <c r="R582" s="13"/>
      <c r="S582" s="14"/>
      <c r="T582" s="10"/>
      <c r="U582" s="144" t="str">
        <f t="shared" si="113"/>
        <v/>
      </c>
      <c r="V582" s="15">
        <f t="shared" si="114"/>
        <v>0</v>
      </c>
      <c r="W582" s="16">
        <f t="shared" si="115"/>
        <v>0</v>
      </c>
      <c r="X582" s="16">
        <f t="shared" si="108"/>
        <v>0</v>
      </c>
      <c r="Y582" s="17">
        <f t="shared" si="109"/>
        <v>0</v>
      </c>
      <c r="Z582" s="17">
        <f t="shared" si="110"/>
        <v>1050.4399999999957</v>
      </c>
      <c r="AA582" s="205" t="str">
        <f>IF(COUNTIF(K$6:K582,K582)=1,MAX(AA$6:AA581)+1,"")</f>
        <v/>
      </c>
      <c r="AB582" s="144">
        <f t="shared" si="116"/>
        <v>0</v>
      </c>
      <c r="AC582" s="24"/>
      <c r="AD582" s="24"/>
      <c r="AE582" s="24"/>
      <c r="AF582" s="24"/>
      <c r="AG582" s="24"/>
      <c r="AH582" s="24"/>
      <c r="AI582" s="24"/>
    </row>
    <row r="583" spans="2:35" ht="12.75">
      <c r="B583" s="31">
        <f>IF($B582="№",1,MAX($B$7:$B582)+1)</f>
        <v>577</v>
      </c>
      <c r="C583" s="147">
        <f t="shared" si="111"/>
        <v>0</v>
      </c>
      <c r="D583" s="9"/>
      <c r="E583" s="9"/>
      <c r="F583" s="10"/>
      <c r="G583" s="10"/>
      <c r="H583" s="11"/>
      <c r="I583" s="12"/>
      <c r="J583" s="12"/>
      <c r="K583" s="10"/>
      <c r="L583" s="33">
        <f t="shared" ref="L583:L646" si="117">IF(OR($P$2*$C583*$H583*$W583*$I583*$J583=0,$F583="",$G583=""),0,IF(OR($G583="Long",$G583="buy"),($J583-$I583),($I583-$J583)))</f>
        <v>0</v>
      </c>
      <c r="M583" s="34">
        <f t="shared" si="112"/>
        <v>0</v>
      </c>
      <c r="N583" s="17">
        <f t="shared" ref="N583:N646" si="118">IF(OR($P$2*$C583*$H583*$I583*$J583=0,$F583="",$G583=""),0,$Y583-$X583)</f>
        <v>0</v>
      </c>
      <c r="O583" s="35">
        <f t="shared" ref="O583:O646" si="119">IFERROR(IF(OR($P$2*$C583*$H583*$I583*$J583=0,$F583="",$G583=""),0,$N583/$W583),"")</f>
        <v>0</v>
      </c>
      <c r="P583" s="32">
        <f t="shared" ref="P583:P646" si="120">IF(OR($E583=0,$D583=0,$E583&lt;$D583),0,$E583-$D583)</f>
        <v>0</v>
      </c>
      <c r="Q583" s="10"/>
      <c r="R583" s="13"/>
      <c r="S583" s="14"/>
      <c r="T583" s="10"/>
      <c r="U583" s="144" t="str">
        <f t="shared" si="113"/>
        <v/>
      </c>
      <c r="V583" s="15">
        <f t="shared" si="114"/>
        <v>0</v>
      </c>
      <c r="W583" s="16">
        <f t="shared" si="115"/>
        <v>0</v>
      </c>
      <c r="X583" s="16">
        <f t="shared" ref="X583:X646" si="121">IF(OR($P$2*$C583*$H583*$W583*$I583=0,$F583=""),0,IF($U583="ME",$D$3*$H583,$E$3*$H583))</f>
        <v>0</v>
      </c>
      <c r="Y583" s="17">
        <f t="shared" ref="Y583:Y646" si="122">IF(OR($P$2*$C583*$H583*$I583*$J583=0,$F583=""),0,IF($U583="ME",$L583*5*$H583,$L583*50*$H583))</f>
        <v>0</v>
      </c>
      <c r="Z583" s="17">
        <f t="shared" ref="Z583:Z646" si="123">$Z582+$N583+$S583</f>
        <v>1050.4399999999957</v>
      </c>
      <c r="AA583" s="205" t="str">
        <f>IF(COUNTIF(K$6:K583,K583)=1,MAX(AA$6:AA582)+1,"")</f>
        <v/>
      </c>
      <c r="AB583" s="144">
        <f t="shared" si="116"/>
        <v>0</v>
      </c>
      <c r="AC583" s="24"/>
      <c r="AD583" s="24"/>
      <c r="AE583" s="24"/>
      <c r="AF583" s="24"/>
      <c r="AG583" s="24"/>
      <c r="AH583" s="24"/>
      <c r="AI583" s="24"/>
    </row>
    <row r="584" spans="2:35" ht="12.75">
      <c r="B584" s="31">
        <f>IF($B583="№",1,MAX($B$7:$B583)+1)</f>
        <v>578</v>
      </c>
      <c r="C584" s="147">
        <f t="shared" ref="C584:C647" si="124">INT($D584)</f>
        <v>0</v>
      </c>
      <c r="D584" s="9"/>
      <c r="E584" s="9"/>
      <c r="F584" s="10"/>
      <c r="G584" s="10"/>
      <c r="H584" s="11"/>
      <c r="I584" s="12"/>
      <c r="J584" s="12"/>
      <c r="K584" s="10"/>
      <c r="L584" s="33">
        <f t="shared" si="117"/>
        <v>0</v>
      </c>
      <c r="M584" s="34">
        <f t="shared" ref="M584:M647" si="125">$L584*4</f>
        <v>0</v>
      </c>
      <c r="N584" s="17">
        <f t="shared" si="118"/>
        <v>0</v>
      </c>
      <c r="O584" s="35">
        <f t="shared" si="119"/>
        <v>0</v>
      </c>
      <c r="P584" s="32">
        <f t="shared" si="120"/>
        <v>0</v>
      </c>
      <c r="Q584" s="10"/>
      <c r="R584" s="13"/>
      <c r="S584" s="14"/>
      <c r="T584" s="10"/>
      <c r="U584" s="144" t="str">
        <f t="shared" ref="U584:U647" si="126">LEFT($F584,2)</f>
        <v/>
      </c>
      <c r="V584" s="15">
        <f t="shared" ref="V584:V647" si="127">$D584-INT($D584)</f>
        <v>0</v>
      </c>
      <c r="W584" s="16">
        <f t="shared" ref="W584:W647" si="128">IF($P$2*$C584*$H584=0,0,IF($W583="Сумма на момент открытия сделки",$P$2,$W583+$N583+$S583))</f>
        <v>0</v>
      </c>
      <c r="X584" s="16">
        <f t="shared" si="121"/>
        <v>0</v>
      </c>
      <c r="Y584" s="17">
        <f t="shared" si="122"/>
        <v>0</v>
      </c>
      <c r="Z584" s="17">
        <f t="shared" si="123"/>
        <v>1050.4399999999957</v>
      </c>
      <c r="AA584" s="205" t="str">
        <f>IF(COUNTIF(K$6:K584,K584)=1,MAX(AA$6:AA583)+1,"")</f>
        <v/>
      </c>
      <c r="AB584" s="144">
        <f t="shared" ref="AB584:AB647" si="129">K584</f>
        <v>0</v>
      </c>
      <c r="AC584" s="24"/>
      <c r="AD584" s="24"/>
      <c r="AE584" s="24"/>
      <c r="AF584" s="24"/>
      <c r="AG584" s="24"/>
      <c r="AH584" s="24"/>
      <c r="AI584" s="24"/>
    </row>
    <row r="585" spans="2:35" ht="12.75">
      <c r="B585" s="31">
        <f>IF($B584="№",1,MAX($B$7:$B584)+1)</f>
        <v>579</v>
      </c>
      <c r="C585" s="147">
        <f t="shared" si="124"/>
        <v>0</v>
      </c>
      <c r="D585" s="9"/>
      <c r="E585" s="9"/>
      <c r="F585" s="10"/>
      <c r="G585" s="10"/>
      <c r="H585" s="11"/>
      <c r="I585" s="12"/>
      <c r="J585" s="12"/>
      <c r="K585" s="10"/>
      <c r="L585" s="33">
        <f t="shared" si="117"/>
        <v>0</v>
      </c>
      <c r="M585" s="34">
        <f t="shared" si="125"/>
        <v>0</v>
      </c>
      <c r="N585" s="17">
        <f t="shared" si="118"/>
        <v>0</v>
      </c>
      <c r="O585" s="35">
        <f t="shared" si="119"/>
        <v>0</v>
      </c>
      <c r="P585" s="32">
        <f t="shared" si="120"/>
        <v>0</v>
      </c>
      <c r="Q585" s="10"/>
      <c r="R585" s="13"/>
      <c r="S585" s="14"/>
      <c r="T585" s="10"/>
      <c r="U585" s="144" t="str">
        <f t="shared" si="126"/>
        <v/>
      </c>
      <c r="V585" s="15">
        <f t="shared" si="127"/>
        <v>0</v>
      </c>
      <c r="W585" s="16">
        <f t="shared" si="128"/>
        <v>0</v>
      </c>
      <c r="X585" s="16">
        <f t="shared" si="121"/>
        <v>0</v>
      </c>
      <c r="Y585" s="17">
        <f t="shared" si="122"/>
        <v>0</v>
      </c>
      <c r="Z585" s="17">
        <f t="shared" si="123"/>
        <v>1050.4399999999957</v>
      </c>
      <c r="AA585" s="205" t="str">
        <f>IF(COUNTIF(K$6:K585,K585)=1,MAX(AA$6:AA584)+1,"")</f>
        <v/>
      </c>
      <c r="AB585" s="144">
        <f t="shared" si="129"/>
        <v>0</v>
      </c>
      <c r="AC585" s="24"/>
      <c r="AD585" s="24"/>
      <c r="AE585" s="24"/>
      <c r="AF585" s="24"/>
      <c r="AG585" s="24"/>
      <c r="AH585" s="24"/>
      <c r="AI585" s="24"/>
    </row>
    <row r="586" spans="2:35" ht="12.75">
      <c r="B586" s="31">
        <f>IF($B585="№",1,MAX($B$7:$B585)+1)</f>
        <v>580</v>
      </c>
      <c r="C586" s="147">
        <f t="shared" si="124"/>
        <v>0</v>
      </c>
      <c r="D586" s="9"/>
      <c r="E586" s="9"/>
      <c r="F586" s="10"/>
      <c r="G586" s="10"/>
      <c r="H586" s="11"/>
      <c r="I586" s="12"/>
      <c r="J586" s="12"/>
      <c r="K586" s="10"/>
      <c r="L586" s="33">
        <f t="shared" si="117"/>
        <v>0</v>
      </c>
      <c r="M586" s="34">
        <f t="shared" si="125"/>
        <v>0</v>
      </c>
      <c r="N586" s="17">
        <f t="shared" si="118"/>
        <v>0</v>
      </c>
      <c r="O586" s="35">
        <f t="shared" si="119"/>
        <v>0</v>
      </c>
      <c r="P586" s="32">
        <f t="shared" si="120"/>
        <v>0</v>
      </c>
      <c r="Q586" s="10"/>
      <c r="R586" s="13"/>
      <c r="S586" s="14"/>
      <c r="T586" s="10"/>
      <c r="U586" s="144" t="str">
        <f t="shared" si="126"/>
        <v/>
      </c>
      <c r="V586" s="15">
        <f t="shared" si="127"/>
        <v>0</v>
      </c>
      <c r="W586" s="16">
        <f t="shared" si="128"/>
        <v>0</v>
      </c>
      <c r="X586" s="16">
        <f t="shared" si="121"/>
        <v>0</v>
      </c>
      <c r="Y586" s="17">
        <f t="shared" si="122"/>
        <v>0</v>
      </c>
      <c r="Z586" s="17">
        <f t="shared" si="123"/>
        <v>1050.4399999999957</v>
      </c>
      <c r="AA586" s="205" t="str">
        <f>IF(COUNTIF(K$6:K586,K586)=1,MAX(AA$6:AA585)+1,"")</f>
        <v/>
      </c>
      <c r="AB586" s="144">
        <f t="shared" si="129"/>
        <v>0</v>
      </c>
      <c r="AC586" s="24"/>
      <c r="AD586" s="24"/>
      <c r="AE586" s="24"/>
      <c r="AF586" s="24"/>
      <c r="AG586" s="24"/>
      <c r="AH586" s="24"/>
      <c r="AI586" s="24"/>
    </row>
    <row r="587" spans="2:35" ht="12.75">
      <c r="B587" s="31">
        <f>IF($B586="№",1,MAX($B$7:$B586)+1)</f>
        <v>581</v>
      </c>
      <c r="C587" s="147">
        <f t="shared" si="124"/>
        <v>0</v>
      </c>
      <c r="D587" s="9"/>
      <c r="E587" s="9"/>
      <c r="F587" s="10"/>
      <c r="G587" s="10"/>
      <c r="H587" s="11"/>
      <c r="I587" s="12"/>
      <c r="J587" s="12"/>
      <c r="K587" s="10"/>
      <c r="L587" s="33">
        <f t="shared" si="117"/>
        <v>0</v>
      </c>
      <c r="M587" s="34">
        <f t="shared" si="125"/>
        <v>0</v>
      </c>
      <c r="N587" s="17">
        <f t="shared" si="118"/>
        <v>0</v>
      </c>
      <c r="O587" s="35">
        <f t="shared" si="119"/>
        <v>0</v>
      </c>
      <c r="P587" s="32">
        <f t="shared" si="120"/>
        <v>0</v>
      </c>
      <c r="Q587" s="10"/>
      <c r="R587" s="13"/>
      <c r="S587" s="14"/>
      <c r="T587" s="10"/>
      <c r="U587" s="144" t="str">
        <f t="shared" si="126"/>
        <v/>
      </c>
      <c r="V587" s="15">
        <f t="shared" si="127"/>
        <v>0</v>
      </c>
      <c r="W587" s="16">
        <f t="shared" si="128"/>
        <v>0</v>
      </c>
      <c r="X587" s="16">
        <f t="shared" si="121"/>
        <v>0</v>
      </c>
      <c r="Y587" s="17">
        <f t="shared" si="122"/>
        <v>0</v>
      </c>
      <c r="Z587" s="17">
        <f t="shared" si="123"/>
        <v>1050.4399999999957</v>
      </c>
      <c r="AA587" s="205" t="str">
        <f>IF(COUNTIF(K$6:K587,K587)=1,MAX(AA$6:AA586)+1,"")</f>
        <v/>
      </c>
      <c r="AB587" s="144">
        <f t="shared" si="129"/>
        <v>0</v>
      </c>
      <c r="AC587" s="24"/>
      <c r="AD587" s="24"/>
      <c r="AE587" s="24"/>
      <c r="AF587" s="24"/>
      <c r="AG587" s="24"/>
      <c r="AH587" s="24"/>
      <c r="AI587" s="24"/>
    </row>
    <row r="588" spans="2:35" ht="12.75">
      <c r="B588" s="31">
        <f>IF($B587="№",1,MAX($B$7:$B587)+1)</f>
        <v>582</v>
      </c>
      <c r="C588" s="147">
        <f t="shared" si="124"/>
        <v>0</v>
      </c>
      <c r="D588" s="9"/>
      <c r="E588" s="9"/>
      <c r="F588" s="10"/>
      <c r="G588" s="10"/>
      <c r="H588" s="11"/>
      <c r="I588" s="12"/>
      <c r="J588" s="12"/>
      <c r="K588" s="10"/>
      <c r="L588" s="33">
        <f t="shared" si="117"/>
        <v>0</v>
      </c>
      <c r="M588" s="34">
        <f t="shared" si="125"/>
        <v>0</v>
      </c>
      <c r="N588" s="17">
        <f t="shared" si="118"/>
        <v>0</v>
      </c>
      <c r="O588" s="35">
        <f t="shared" si="119"/>
        <v>0</v>
      </c>
      <c r="P588" s="32">
        <f t="shared" si="120"/>
        <v>0</v>
      </c>
      <c r="Q588" s="10"/>
      <c r="R588" s="13"/>
      <c r="S588" s="14"/>
      <c r="T588" s="10"/>
      <c r="U588" s="144" t="str">
        <f t="shared" si="126"/>
        <v/>
      </c>
      <c r="V588" s="15">
        <f t="shared" si="127"/>
        <v>0</v>
      </c>
      <c r="W588" s="16">
        <f t="shared" si="128"/>
        <v>0</v>
      </c>
      <c r="X588" s="16">
        <f t="shared" si="121"/>
        <v>0</v>
      </c>
      <c r="Y588" s="17">
        <f t="shared" si="122"/>
        <v>0</v>
      </c>
      <c r="Z588" s="17">
        <f t="shared" si="123"/>
        <v>1050.4399999999957</v>
      </c>
      <c r="AA588" s="205" t="str">
        <f>IF(COUNTIF(K$6:K588,K588)=1,MAX(AA$6:AA587)+1,"")</f>
        <v/>
      </c>
      <c r="AB588" s="144">
        <f t="shared" si="129"/>
        <v>0</v>
      </c>
      <c r="AC588" s="24"/>
      <c r="AD588" s="24"/>
      <c r="AE588" s="24"/>
      <c r="AF588" s="24"/>
      <c r="AG588" s="24"/>
      <c r="AH588" s="24"/>
      <c r="AI588" s="24"/>
    </row>
    <row r="589" spans="2:35" ht="12.75">
      <c r="B589" s="31">
        <f>IF($B588="№",1,MAX($B$7:$B588)+1)</f>
        <v>583</v>
      </c>
      <c r="C589" s="147">
        <f t="shared" si="124"/>
        <v>0</v>
      </c>
      <c r="D589" s="9"/>
      <c r="E589" s="9"/>
      <c r="F589" s="10"/>
      <c r="G589" s="10"/>
      <c r="H589" s="11"/>
      <c r="I589" s="12"/>
      <c r="J589" s="12"/>
      <c r="K589" s="10"/>
      <c r="L589" s="33">
        <f t="shared" si="117"/>
        <v>0</v>
      </c>
      <c r="M589" s="34">
        <f t="shared" si="125"/>
        <v>0</v>
      </c>
      <c r="N589" s="17">
        <f t="shared" si="118"/>
        <v>0</v>
      </c>
      <c r="O589" s="35">
        <f t="shared" si="119"/>
        <v>0</v>
      </c>
      <c r="P589" s="32">
        <f t="shared" si="120"/>
        <v>0</v>
      </c>
      <c r="Q589" s="10"/>
      <c r="R589" s="13"/>
      <c r="S589" s="14"/>
      <c r="T589" s="10"/>
      <c r="U589" s="144" t="str">
        <f t="shared" si="126"/>
        <v/>
      </c>
      <c r="V589" s="15">
        <f t="shared" si="127"/>
        <v>0</v>
      </c>
      <c r="W589" s="16">
        <f t="shared" si="128"/>
        <v>0</v>
      </c>
      <c r="X589" s="16">
        <f t="shared" si="121"/>
        <v>0</v>
      </c>
      <c r="Y589" s="17">
        <f t="shared" si="122"/>
        <v>0</v>
      </c>
      <c r="Z589" s="17">
        <f t="shared" si="123"/>
        <v>1050.4399999999957</v>
      </c>
      <c r="AA589" s="205" t="str">
        <f>IF(COUNTIF(K$6:K589,K589)=1,MAX(AA$6:AA588)+1,"")</f>
        <v/>
      </c>
      <c r="AB589" s="144">
        <f t="shared" si="129"/>
        <v>0</v>
      </c>
      <c r="AC589" s="24"/>
      <c r="AD589" s="24"/>
      <c r="AE589" s="24"/>
      <c r="AF589" s="24"/>
      <c r="AG589" s="24"/>
      <c r="AH589" s="24"/>
      <c r="AI589" s="24"/>
    </row>
    <row r="590" spans="2:35" ht="12.75">
      <c r="B590" s="31">
        <f>IF($B589="№",1,MAX($B$7:$B589)+1)</f>
        <v>584</v>
      </c>
      <c r="C590" s="147">
        <f t="shared" si="124"/>
        <v>0</v>
      </c>
      <c r="D590" s="9"/>
      <c r="E590" s="9"/>
      <c r="F590" s="10"/>
      <c r="G590" s="10"/>
      <c r="H590" s="11"/>
      <c r="I590" s="12"/>
      <c r="J590" s="12"/>
      <c r="K590" s="10"/>
      <c r="L590" s="33">
        <f t="shared" si="117"/>
        <v>0</v>
      </c>
      <c r="M590" s="34">
        <f t="shared" si="125"/>
        <v>0</v>
      </c>
      <c r="N590" s="17">
        <f t="shared" si="118"/>
        <v>0</v>
      </c>
      <c r="O590" s="35">
        <f t="shared" si="119"/>
        <v>0</v>
      </c>
      <c r="P590" s="32">
        <f t="shared" si="120"/>
        <v>0</v>
      </c>
      <c r="Q590" s="10"/>
      <c r="R590" s="13"/>
      <c r="S590" s="14"/>
      <c r="T590" s="10"/>
      <c r="U590" s="144" t="str">
        <f t="shared" si="126"/>
        <v/>
      </c>
      <c r="V590" s="15">
        <f t="shared" si="127"/>
        <v>0</v>
      </c>
      <c r="W590" s="16">
        <f t="shared" si="128"/>
        <v>0</v>
      </c>
      <c r="X590" s="16">
        <f t="shared" si="121"/>
        <v>0</v>
      </c>
      <c r="Y590" s="17">
        <f t="shared" si="122"/>
        <v>0</v>
      </c>
      <c r="Z590" s="17">
        <f t="shared" si="123"/>
        <v>1050.4399999999957</v>
      </c>
      <c r="AA590" s="205" t="str">
        <f>IF(COUNTIF(K$6:K590,K590)=1,MAX(AA$6:AA589)+1,"")</f>
        <v/>
      </c>
      <c r="AB590" s="144">
        <f t="shared" si="129"/>
        <v>0</v>
      </c>
      <c r="AC590" s="24"/>
      <c r="AD590" s="24"/>
      <c r="AE590" s="24"/>
      <c r="AF590" s="24"/>
      <c r="AG590" s="24"/>
      <c r="AH590" s="24"/>
      <c r="AI590" s="24"/>
    </row>
    <row r="591" spans="2:35" ht="12.75">
      <c r="B591" s="31">
        <f>IF($B590="№",1,MAX($B$7:$B590)+1)</f>
        <v>585</v>
      </c>
      <c r="C591" s="147">
        <f t="shared" si="124"/>
        <v>0</v>
      </c>
      <c r="D591" s="9"/>
      <c r="E591" s="9"/>
      <c r="F591" s="10"/>
      <c r="G591" s="10"/>
      <c r="H591" s="11"/>
      <c r="I591" s="12"/>
      <c r="J591" s="12"/>
      <c r="K591" s="10"/>
      <c r="L591" s="33">
        <f t="shared" si="117"/>
        <v>0</v>
      </c>
      <c r="M591" s="34">
        <f t="shared" si="125"/>
        <v>0</v>
      </c>
      <c r="N591" s="17">
        <f t="shared" si="118"/>
        <v>0</v>
      </c>
      <c r="O591" s="35">
        <f t="shared" si="119"/>
        <v>0</v>
      </c>
      <c r="P591" s="32">
        <f t="shared" si="120"/>
        <v>0</v>
      </c>
      <c r="Q591" s="10"/>
      <c r="R591" s="13"/>
      <c r="S591" s="14"/>
      <c r="T591" s="10"/>
      <c r="U591" s="144" t="str">
        <f t="shared" si="126"/>
        <v/>
      </c>
      <c r="V591" s="15">
        <f t="shared" si="127"/>
        <v>0</v>
      </c>
      <c r="W591" s="16">
        <f t="shared" si="128"/>
        <v>0</v>
      </c>
      <c r="X591" s="16">
        <f t="shared" si="121"/>
        <v>0</v>
      </c>
      <c r="Y591" s="17">
        <f t="shared" si="122"/>
        <v>0</v>
      </c>
      <c r="Z591" s="17">
        <f t="shared" si="123"/>
        <v>1050.4399999999957</v>
      </c>
      <c r="AA591" s="205" t="str">
        <f>IF(COUNTIF(K$6:K591,K591)=1,MAX(AA$6:AA590)+1,"")</f>
        <v/>
      </c>
      <c r="AB591" s="144">
        <f t="shared" si="129"/>
        <v>0</v>
      </c>
      <c r="AC591" s="24"/>
      <c r="AD591" s="24"/>
      <c r="AE591" s="24"/>
      <c r="AF591" s="24"/>
      <c r="AG591" s="24"/>
      <c r="AH591" s="24"/>
      <c r="AI591" s="24"/>
    </row>
    <row r="592" spans="2:35" ht="12.75">
      <c r="B592" s="31">
        <f>IF($B591="№",1,MAX($B$7:$B591)+1)</f>
        <v>586</v>
      </c>
      <c r="C592" s="147">
        <f t="shared" si="124"/>
        <v>0</v>
      </c>
      <c r="D592" s="9"/>
      <c r="E592" s="9"/>
      <c r="F592" s="10"/>
      <c r="G592" s="10"/>
      <c r="H592" s="11"/>
      <c r="I592" s="12"/>
      <c r="J592" s="12"/>
      <c r="K592" s="10"/>
      <c r="L592" s="33">
        <f t="shared" si="117"/>
        <v>0</v>
      </c>
      <c r="M592" s="34">
        <f t="shared" si="125"/>
        <v>0</v>
      </c>
      <c r="N592" s="17">
        <f t="shared" si="118"/>
        <v>0</v>
      </c>
      <c r="O592" s="35">
        <f t="shared" si="119"/>
        <v>0</v>
      </c>
      <c r="P592" s="32">
        <f t="shared" si="120"/>
        <v>0</v>
      </c>
      <c r="Q592" s="10"/>
      <c r="R592" s="13"/>
      <c r="S592" s="14"/>
      <c r="T592" s="10"/>
      <c r="U592" s="144" t="str">
        <f t="shared" si="126"/>
        <v/>
      </c>
      <c r="V592" s="15">
        <f t="shared" si="127"/>
        <v>0</v>
      </c>
      <c r="W592" s="16">
        <f t="shared" si="128"/>
        <v>0</v>
      </c>
      <c r="X592" s="16">
        <f t="shared" si="121"/>
        <v>0</v>
      </c>
      <c r="Y592" s="17">
        <f t="shared" si="122"/>
        <v>0</v>
      </c>
      <c r="Z592" s="17">
        <f t="shared" si="123"/>
        <v>1050.4399999999957</v>
      </c>
      <c r="AA592" s="205" t="str">
        <f>IF(COUNTIF(K$6:K592,K592)=1,MAX(AA$6:AA591)+1,"")</f>
        <v/>
      </c>
      <c r="AB592" s="144">
        <f t="shared" si="129"/>
        <v>0</v>
      </c>
      <c r="AC592" s="24"/>
      <c r="AD592" s="24"/>
      <c r="AE592" s="24"/>
      <c r="AF592" s="24"/>
      <c r="AG592" s="24"/>
      <c r="AH592" s="24"/>
      <c r="AI592" s="24"/>
    </row>
    <row r="593" spans="2:35" ht="12.75">
      <c r="B593" s="31">
        <f>IF($B592="№",1,MAX($B$7:$B592)+1)</f>
        <v>587</v>
      </c>
      <c r="C593" s="147">
        <f t="shared" si="124"/>
        <v>0</v>
      </c>
      <c r="D593" s="9"/>
      <c r="E593" s="9"/>
      <c r="F593" s="10"/>
      <c r="G593" s="10"/>
      <c r="H593" s="11"/>
      <c r="I593" s="12"/>
      <c r="J593" s="12"/>
      <c r="K593" s="10"/>
      <c r="L593" s="33">
        <f t="shared" si="117"/>
        <v>0</v>
      </c>
      <c r="M593" s="34">
        <f t="shared" si="125"/>
        <v>0</v>
      </c>
      <c r="N593" s="17">
        <f t="shared" si="118"/>
        <v>0</v>
      </c>
      <c r="O593" s="35">
        <f t="shared" si="119"/>
        <v>0</v>
      </c>
      <c r="P593" s="32">
        <f t="shared" si="120"/>
        <v>0</v>
      </c>
      <c r="Q593" s="10"/>
      <c r="R593" s="13"/>
      <c r="S593" s="14"/>
      <c r="T593" s="10"/>
      <c r="U593" s="144" t="str">
        <f t="shared" si="126"/>
        <v/>
      </c>
      <c r="V593" s="15">
        <f t="shared" si="127"/>
        <v>0</v>
      </c>
      <c r="W593" s="16">
        <f t="shared" si="128"/>
        <v>0</v>
      </c>
      <c r="X593" s="16">
        <f t="shared" si="121"/>
        <v>0</v>
      </c>
      <c r="Y593" s="17">
        <f t="shared" si="122"/>
        <v>0</v>
      </c>
      <c r="Z593" s="17">
        <f t="shared" si="123"/>
        <v>1050.4399999999957</v>
      </c>
      <c r="AA593" s="205" t="str">
        <f>IF(COUNTIF(K$6:K593,K593)=1,MAX(AA$6:AA592)+1,"")</f>
        <v/>
      </c>
      <c r="AB593" s="144">
        <f t="shared" si="129"/>
        <v>0</v>
      </c>
      <c r="AC593" s="24"/>
      <c r="AD593" s="24"/>
      <c r="AE593" s="24"/>
      <c r="AF593" s="24"/>
      <c r="AG593" s="24"/>
      <c r="AH593" s="24"/>
      <c r="AI593" s="24"/>
    </row>
    <row r="594" spans="2:35" ht="12.75">
      <c r="B594" s="31">
        <f>IF($B593="№",1,MAX($B$7:$B593)+1)</f>
        <v>588</v>
      </c>
      <c r="C594" s="147">
        <f t="shared" si="124"/>
        <v>0</v>
      </c>
      <c r="D594" s="9"/>
      <c r="E594" s="9"/>
      <c r="F594" s="10"/>
      <c r="G594" s="10"/>
      <c r="H594" s="11"/>
      <c r="I594" s="12"/>
      <c r="J594" s="12"/>
      <c r="K594" s="10"/>
      <c r="L594" s="33">
        <f t="shared" si="117"/>
        <v>0</v>
      </c>
      <c r="M594" s="34">
        <f t="shared" si="125"/>
        <v>0</v>
      </c>
      <c r="N594" s="17">
        <f t="shared" si="118"/>
        <v>0</v>
      </c>
      <c r="O594" s="35">
        <f t="shared" si="119"/>
        <v>0</v>
      </c>
      <c r="P594" s="32">
        <f t="shared" si="120"/>
        <v>0</v>
      </c>
      <c r="Q594" s="10"/>
      <c r="R594" s="13"/>
      <c r="S594" s="14"/>
      <c r="T594" s="10"/>
      <c r="U594" s="144" t="str">
        <f t="shared" si="126"/>
        <v/>
      </c>
      <c r="V594" s="15">
        <f t="shared" si="127"/>
        <v>0</v>
      </c>
      <c r="W594" s="16">
        <f t="shared" si="128"/>
        <v>0</v>
      </c>
      <c r="X594" s="16">
        <f t="shared" si="121"/>
        <v>0</v>
      </c>
      <c r="Y594" s="17">
        <f t="shared" si="122"/>
        <v>0</v>
      </c>
      <c r="Z594" s="17">
        <f t="shared" si="123"/>
        <v>1050.4399999999957</v>
      </c>
      <c r="AA594" s="205" t="str">
        <f>IF(COUNTIF(K$6:K594,K594)=1,MAX(AA$6:AA593)+1,"")</f>
        <v/>
      </c>
      <c r="AB594" s="144">
        <f t="shared" si="129"/>
        <v>0</v>
      </c>
      <c r="AC594" s="24"/>
      <c r="AD594" s="24"/>
      <c r="AE594" s="24"/>
      <c r="AF594" s="24"/>
      <c r="AG594" s="24"/>
      <c r="AH594" s="24"/>
      <c r="AI594" s="24"/>
    </row>
    <row r="595" spans="2:35" ht="12.75">
      <c r="B595" s="31">
        <f>IF($B594="№",1,MAX($B$7:$B594)+1)</f>
        <v>589</v>
      </c>
      <c r="C595" s="147">
        <f t="shared" si="124"/>
        <v>0</v>
      </c>
      <c r="D595" s="9"/>
      <c r="E595" s="9"/>
      <c r="F595" s="10"/>
      <c r="G595" s="10"/>
      <c r="H595" s="11"/>
      <c r="I595" s="12"/>
      <c r="J595" s="12"/>
      <c r="K595" s="10"/>
      <c r="L595" s="33">
        <f t="shared" si="117"/>
        <v>0</v>
      </c>
      <c r="M595" s="34">
        <f t="shared" si="125"/>
        <v>0</v>
      </c>
      <c r="N595" s="17">
        <f t="shared" si="118"/>
        <v>0</v>
      </c>
      <c r="O595" s="35">
        <f t="shared" si="119"/>
        <v>0</v>
      </c>
      <c r="P595" s="32">
        <f t="shared" si="120"/>
        <v>0</v>
      </c>
      <c r="Q595" s="10"/>
      <c r="R595" s="13"/>
      <c r="S595" s="14"/>
      <c r="T595" s="10"/>
      <c r="U595" s="144" t="str">
        <f t="shared" si="126"/>
        <v/>
      </c>
      <c r="V595" s="15">
        <f t="shared" si="127"/>
        <v>0</v>
      </c>
      <c r="W595" s="16">
        <f t="shared" si="128"/>
        <v>0</v>
      </c>
      <c r="X595" s="16">
        <f t="shared" si="121"/>
        <v>0</v>
      </c>
      <c r="Y595" s="17">
        <f t="shared" si="122"/>
        <v>0</v>
      </c>
      <c r="Z595" s="17">
        <f t="shared" si="123"/>
        <v>1050.4399999999957</v>
      </c>
      <c r="AA595" s="205" t="str">
        <f>IF(COUNTIF(K$6:K595,K595)=1,MAX(AA$6:AA594)+1,"")</f>
        <v/>
      </c>
      <c r="AB595" s="144">
        <f t="shared" si="129"/>
        <v>0</v>
      </c>
      <c r="AC595" s="24"/>
      <c r="AD595" s="24"/>
      <c r="AE595" s="24"/>
      <c r="AF595" s="24"/>
      <c r="AG595" s="24"/>
      <c r="AH595" s="24"/>
      <c r="AI595" s="24"/>
    </row>
    <row r="596" spans="2:35" ht="12.75">
      <c r="B596" s="31">
        <f>IF($B595="№",1,MAX($B$7:$B595)+1)</f>
        <v>590</v>
      </c>
      <c r="C596" s="147">
        <f t="shared" si="124"/>
        <v>0</v>
      </c>
      <c r="D596" s="9"/>
      <c r="E596" s="9"/>
      <c r="F596" s="10"/>
      <c r="G596" s="10"/>
      <c r="H596" s="11"/>
      <c r="I596" s="12"/>
      <c r="J596" s="12"/>
      <c r="K596" s="10"/>
      <c r="L596" s="33">
        <f t="shared" si="117"/>
        <v>0</v>
      </c>
      <c r="M596" s="34">
        <f t="shared" si="125"/>
        <v>0</v>
      </c>
      <c r="N596" s="17">
        <f t="shared" si="118"/>
        <v>0</v>
      </c>
      <c r="O596" s="35">
        <f t="shared" si="119"/>
        <v>0</v>
      </c>
      <c r="P596" s="32">
        <f t="shared" si="120"/>
        <v>0</v>
      </c>
      <c r="Q596" s="10"/>
      <c r="R596" s="13"/>
      <c r="S596" s="14"/>
      <c r="T596" s="10"/>
      <c r="U596" s="144" t="str">
        <f t="shared" si="126"/>
        <v/>
      </c>
      <c r="V596" s="15">
        <f t="shared" si="127"/>
        <v>0</v>
      </c>
      <c r="W596" s="16">
        <f t="shared" si="128"/>
        <v>0</v>
      </c>
      <c r="X596" s="16">
        <f t="shared" si="121"/>
        <v>0</v>
      </c>
      <c r="Y596" s="17">
        <f t="shared" si="122"/>
        <v>0</v>
      </c>
      <c r="Z596" s="17">
        <f t="shared" si="123"/>
        <v>1050.4399999999957</v>
      </c>
      <c r="AA596" s="205" t="str">
        <f>IF(COUNTIF(K$6:K596,K596)=1,MAX(AA$6:AA595)+1,"")</f>
        <v/>
      </c>
      <c r="AB596" s="144">
        <f t="shared" si="129"/>
        <v>0</v>
      </c>
      <c r="AC596" s="24"/>
      <c r="AD596" s="24"/>
      <c r="AE596" s="24"/>
      <c r="AF596" s="24"/>
      <c r="AG596" s="24"/>
      <c r="AH596" s="24"/>
      <c r="AI596" s="24"/>
    </row>
    <row r="597" spans="2:35" ht="12.75">
      <c r="B597" s="31">
        <f>IF($B596="№",1,MAX($B$7:$B596)+1)</f>
        <v>591</v>
      </c>
      <c r="C597" s="147">
        <f t="shared" si="124"/>
        <v>0</v>
      </c>
      <c r="D597" s="9"/>
      <c r="E597" s="9"/>
      <c r="F597" s="10"/>
      <c r="G597" s="10"/>
      <c r="H597" s="11"/>
      <c r="I597" s="12"/>
      <c r="J597" s="12"/>
      <c r="K597" s="10"/>
      <c r="L597" s="33">
        <f t="shared" si="117"/>
        <v>0</v>
      </c>
      <c r="M597" s="34">
        <f t="shared" si="125"/>
        <v>0</v>
      </c>
      <c r="N597" s="17">
        <f t="shared" si="118"/>
        <v>0</v>
      </c>
      <c r="O597" s="35">
        <f t="shared" si="119"/>
        <v>0</v>
      </c>
      <c r="P597" s="32">
        <f t="shared" si="120"/>
        <v>0</v>
      </c>
      <c r="Q597" s="10"/>
      <c r="R597" s="13"/>
      <c r="S597" s="14"/>
      <c r="T597" s="10"/>
      <c r="U597" s="144" t="str">
        <f t="shared" si="126"/>
        <v/>
      </c>
      <c r="V597" s="15">
        <f t="shared" si="127"/>
        <v>0</v>
      </c>
      <c r="W597" s="16">
        <f t="shared" si="128"/>
        <v>0</v>
      </c>
      <c r="X597" s="16">
        <f t="shared" si="121"/>
        <v>0</v>
      </c>
      <c r="Y597" s="17">
        <f t="shared" si="122"/>
        <v>0</v>
      </c>
      <c r="Z597" s="17">
        <f t="shared" si="123"/>
        <v>1050.4399999999957</v>
      </c>
      <c r="AA597" s="205" t="str">
        <f>IF(COUNTIF(K$6:K597,K597)=1,MAX(AA$6:AA596)+1,"")</f>
        <v/>
      </c>
      <c r="AB597" s="144">
        <f t="shared" si="129"/>
        <v>0</v>
      </c>
      <c r="AC597" s="24"/>
      <c r="AD597" s="24"/>
      <c r="AE597" s="24"/>
      <c r="AF597" s="24"/>
      <c r="AG597" s="24"/>
      <c r="AH597" s="24"/>
      <c r="AI597" s="24"/>
    </row>
    <row r="598" spans="2:35" ht="12.75">
      <c r="B598" s="31">
        <f>IF($B597="№",1,MAX($B$7:$B597)+1)</f>
        <v>592</v>
      </c>
      <c r="C598" s="147">
        <f t="shared" si="124"/>
        <v>0</v>
      </c>
      <c r="D598" s="9"/>
      <c r="E598" s="9"/>
      <c r="F598" s="10"/>
      <c r="G598" s="10"/>
      <c r="H598" s="11"/>
      <c r="I598" s="12"/>
      <c r="J598" s="12"/>
      <c r="K598" s="10"/>
      <c r="L598" s="33">
        <f t="shared" si="117"/>
        <v>0</v>
      </c>
      <c r="M598" s="34">
        <f t="shared" si="125"/>
        <v>0</v>
      </c>
      <c r="N598" s="17">
        <f t="shared" si="118"/>
        <v>0</v>
      </c>
      <c r="O598" s="35">
        <f t="shared" si="119"/>
        <v>0</v>
      </c>
      <c r="P598" s="32">
        <f t="shared" si="120"/>
        <v>0</v>
      </c>
      <c r="Q598" s="10"/>
      <c r="R598" s="13"/>
      <c r="S598" s="14"/>
      <c r="T598" s="10"/>
      <c r="U598" s="144" t="str">
        <f t="shared" si="126"/>
        <v/>
      </c>
      <c r="V598" s="15">
        <f t="shared" si="127"/>
        <v>0</v>
      </c>
      <c r="W598" s="16">
        <f t="shared" si="128"/>
        <v>0</v>
      </c>
      <c r="X598" s="16">
        <f t="shared" si="121"/>
        <v>0</v>
      </c>
      <c r="Y598" s="17">
        <f t="shared" si="122"/>
        <v>0</v>
      </c>
      <c r="Z598" s="17">
        <f t="shared" si="123"/>
        <v>1050.4399999999957</v>
      </c>
      <c r="AA598" s="205" t="str">
        <f>IF(COUNTIF(K$6:K598,K598)=1,MAX(AA$6:AA597)+1,"")</f>
        <v/>
      </c>
      <c r="AB598" s="144">
        <f t="shared" si="129"/>
        <v>0</v>
      </c>
      <c r="AC598" s="24"/>
      <c r="AD598" s="24"/>
      <c r="AE598" s="24"/>
      <c r="AF598" s="24"/>
      <c r="AG598" s="24"/>
      <c r="AH598" s="24"/>
      <c r="AI598" s="24"/>
    </row>
    <row r="599" spans="2:35" ht="12.75">
      <c r="B599" s="31">
        <f>IF($B598="№",1,MAX($B$7:$B598)+1)</f>
        <v>593</v>
      </c>
      <c r="C599" s="147">
        <f t="shared" si="124"/>
        <v>0</v>
      </c>
      <c r="D599" s="9"/>
      <c r="E599" s="9"/>
      <c r="F599" s="10"/>
      <c r="G599" s="10"/>
      <c r="H599" s="11"/>
      <c r="I599" s="12"/>
      <c r="J599" s="12"/>
      <c r="K599" s="10"/>
      <c r="L599" s="33">
        <f t="shared" si="117"/>
        <v>0</v>
      </c>
      <c r="M599" s="34">
        <f t="shared" si="125"/>
        <v>0</v>
      </c>
      <c r="N599" s="17">
        <f t="shared" si="118"/>
        <v>0</v>
      </c>
      <c r="O599" s="35">
        <f t="shared" si="119"/>
        <v>0</v>
      </c>
      <c r="P599" s="32">
        <f t="shared" si="120"/>
        <v>0</v>
      </c>
      <c r="Q599" s="10"/>
      <c r="R599" s="13"/>
      <c r="S599" s="14"/>
      <c r="T599" s="10"/>
      <c r="U599" s="144" t="str">
        <f t="shared" si="126"/>
        <v/>
      </c>
      <c r="V599" s="15">
        <f t="shared" si="127"/>
        <v>0</v>
      </c>
      <c r="W599" s="16">
        <f t="shared" si="128"/>
        <v>0</v>
      </c>
      <c r="X599" s="16">
        <f t="shared" si="121"/>
        <v>0</v>
      </c>
      <c r="Y599" s="17">
        <f t="shared" si="122"/>
        <v>0</v>
      </c>
      <c r="Z599" s="17">
        <f t="shared" si="123"/>
        <v>1050.4399999999957</v>
      </c>
      <c r="AA599" s="205" t="str">
        <f>IF(COUNTIF(K$6:K599,K599)=1,MAX(AA$6:AA598)+1,"")</f>
        <v/>
      </c>
      <c r="AB599" s="144">
        <f t="shared" si="129"/>
        <v>0</v>
      </c>
      <c r="AC599" s="24"/>
      <c r="AD599" s="24"/>
      <c r="AE599" s="24"/>
      <c r="AF599" s="24"/>
      <c r="AG599" s="24"/>
      <c r="AH599" s="24"/>
      <c r="AI599" s="24"/>
    </row>
    <row r="600" spans="2:35" ht="12.75">
      <c r="B600" s="31">
        <f>IF($B599="№",1,MAX($B$7:$B599)+1)</f>
        <v>594</v>
      </c>
      <c r="C600" s="147">
        <f t="shared" si="124"/>
        <v>0</v>
      </c>
      <c r="D600" s="9"/>
      <c r="E600" s="9"/>
      <c r="F600" s="10"/>
      <c r="G600" s="10"/>
      <c r="H600" s="11"/>
      <c r="I600" s="12"/>
      <c r="J600" s="12"/>
      <c r="K600" s="10"/>
      <c r="L600" s="33">
        <f t="shared" si="117"/>
        <v>0</v>
      </c>
      <c r="M600" s="34">
        <f t="shared" si="125"/>
        <v>0</v>
      </c>
      <c r="N600" s="17">
        <f t="shared" si="118"/>
        <v>0</v>
      </c>
      <c r="O600" s="35">
        <f t="shared" si="119"/>
        <v>0</v>
      </c>
      <c r="P600" s="32">
        <f t="shared" si="120"/>
        <v>0</v>
      </c>
      <c r="Q600" s="10"/>
      <c r="R600" s="13"/>
      <c r="S600" s="14"/>
      <c r="T600" s="10"/>
      <c r="U600" s="144" t="str">
        <f t="shared" si="126"/>
        <v/>
      </c>
      <c r="V600" s="15">
        <f t="shared" si="127"/>
        <v>0</v>
      </c>
      <c r="W600" s="16">
        <f t="shared" si="128"/>
        <v>0</v>
      </c>
      <c r="X600" s="16">
        <f t="shared" si="121"/>
        <v>0</v>
      </c>
      <c r="Y600" s="17">
        <f t="shared" si="122"/>
        <v>0</v>
      </c>
      <c r="Z600" s="17">
        <f t="shared" si="123"/>
        <v>1050.4399999999957</v>
      </c>
      <c r="AA600" s="205" t="str">
        <f>IF(COUNTIF(K$6:K600,K600)=1,MAX(AA$6:AA599)+1,"")</f>
        <v/>
      </c>
      <c r="AB600" s="144">
        <f t="shared" si="129"/>
        <v>0</v>
      </c>
      <c r="AC600" s="24"/>
      <c r="AD600" s="24"/>
      <c r="AE600" s="24"/>
      <c r="AF600" s="24"/>
      <c r="AG600" s="24"/>
      <c r="AH600" s="24"/>
      <c r="AI600" s="24"/>
    </row>
    <row r="601" spans="2:35" ht="12.75">
      <c r="B601" s="31">
        <f>IF($B600="№",1,MAX($B$7:$B600)+1)</f>
        <v>595</v>
      </c>
      <c r="C601" s="147">
        <f t="shared" si="124"/>
        <v>0</v>
      </c>
      <c r="D601" s="9"/>
      <c r="E601" s="9"/>
      <c r="F601" s="10"/>
      <c r="G601" s="10"/>
      <c r="H601" s="11"/>
      <c r="I601" s="12"/>
      <c r="J601" s="12"/>
      <c r="K601" s="10"/>
      <c r="L601" s="33">
        <f t="shared" si="117"/>
        <v>0</v>
      </c>
      <c r="M601" s="34">
        <f t="shared" si="125"/>
        <v>0</v>
      </c>
      <c r="N601" s="17">
        <f t="shared" si="118"/>
        <v>0</v>
      </c>
      <c r="O601" s="35">
        <f t="shared" si="119"/>
        <v>0</v>
      </c>
      <c r="P601" s="32">
        <f t="shared" si="120"/>
        <v>0</v>
      </c>
      <c r="Q601" s="10"/>
      <c r="R601" s="13"/>
      <c r="S601" s="14"/>
      <c r="T601" s="10"/>
      <c r="U601" s="144" t="str">
        <f t="shared" si="126"/>
        <v/>
      </c>
      <c r="V601" s="15">
        <f t="shared" si="127"/>
        <v>0</v>
      </c>
      <c r="W601" s="16">
        <f t="shared" si="128"/>
        <v>0</v>
      </c>
      <c r="X601" s="16">
        <f t="shared" si="121"/>
        <v>0</v>
      </c>
      <c r="Y601" s="17">
        <f t="shared" si="122"/>
        <v>0</v>
      </c>
      <c r="Z601" s="17">
        <f t="shared" si="123"/>
        <v>1050.4399999999957</v>
      </c>
      <c r="AA601" s="205" t="str">
        <f>IF(COUNTIF(K$6:K601,K601)=1,MAX(AA$6:AA600)+1,"")</f>
        <v/>
      </c>
      <c r="AB601" s="144">
        <f t="shared" si="129"/>
        <v>0</v>
      </c>
      <c r="AC601" s="24"/>
      <c r="AD601" s="24"/>
      <c r="AE601" s="24"/>
      <c r="AF601" s="24"/>
      <c r="AG601" s="24"/>
      <c r="AH601" s="24"/>
      <c r="AI601" s="24"/>
    </row>
    <row r="602" spans="2:35" ht="12.75">
      <c r="B602" s="31">
        <f>IF($B601="№",1,MAX($B$7:$B601)+1)</f>
        <v>596</v>
      </c>
      <c r="C602" s="147">
        <f t="shared" si="124"/>
        <v>0</v>
      </c>
      <c r="D602" s="9"/>
      <c r="E602" s="9"/>
      <c r="F602" s="10"/>
      <c r="G602" s="10"/>
      <c r="H602" s="11"/>
      <c r="I602" s="12"/>
      <c r="J602" s="12"/>
      <c r="K602" s="10"/>
      <c r="L602" s="33">
        <f t="shared" si="117"/>
        <v>0</v>
      </c>
      <c r="M602" s="34">
        <f t="shared" si="125"/>
        <v>0</v>
      </c>
      <c r="N602" s="17">
        <f t="shared" si="118"/>
        <v>0</v>
      </c>
      <c r="O602" s="35">
        <f t="shared" si="119"/>
        <v>0</v>
      </c>
      <c r="P602" s="32">
        <f t="shared" si="120"/>
        <v>0</v>
      </c>
      <c r="Q602" s="10"/>
      <c r="R602" s="13"/>
      <c r="S602" s="14"/>
      <c r="T602" s="10"/>
      <c r="U602" s="144" t="str">
        <f t="shared" si="126"/>
        <v/>
      </c>
      <c r="V602" s="15">
        <f t="shared" si="127"/>
        <v>0</v>
      </c>
      <c r="W602" s="16">
        <f t="shared" si="128"/>
        <v>0</v>
      </c>
      <c r="X602" s="16">
        <f t="shared" si="121"/>
        <v>0</v>
      </c>
      <c r="Y602" s="17">
        <f t="shared" si="122"/>
        <v>0</v>
      </c>
      <c r="Z602" s="17">
        <f t="shared" si="123"/>
        <v>1050.4399999999957</v>
      </c>
      <c r="AA602" s="205" t="str">
        <f>IF(COUNTIF(K$6:K602,K602)=1,MAX(AA$6:AA601)+1,"")</f>
        <v/>
      </c>
      <c r="AB602" s="144">
        <f t="shared" si="129"/>
        <v>0</v>
      </c>
      <c r="AC602" s="24"/>
      <c r="AD602" s="24"/>
      <c r="AE602" s="24"/>
      <c r="AF602" s="24"/>
      <c r="AG602" s="24"/>
      <c r="AH602" s="24"/>
      <c r="AI602" s="24"/>
    </row>
    <row r="603" spans="2:35" ht="12.75">
      <c r="B603" s="31">
        <f>IF($B602="№",1,MAX($B$7:$B602)+1)</f>
        <v>597</v>
      </c>
      <c r="C603" s="147">
        <f t="shared" si="124"/>
        <v>0</v>
      </c>
      <c r="D603" s="9"/>
      <c r="E603" s="9"/>
      <c r="F603" s="10"/>
      <c r="G603" s="10"/>
      <c r="H603" s="11"/>
      <c r="I603" s="12"/>
      <c r="J603" s="12"/>
      <c r="K603" s="10"/>
      <c r="L603" s="33">
        <f t="shared" si="117"/>
        <v>0</v>
      </c>
      <c r="M603" s="34">
        <f t="shared" si="125"/>
        <v>0</v>
      </c>
      <c r="N603" s="17">
        <f t="shared" si="118"/>
        <v>0</v>
      </c>
      <c r="O603" s="35">
        <f t="shared" si="119"/>
        <v>0</v>
      </c>
      <c r="P603" s="32">
        <f t="shared" si="120"/>
        <v>0</v>
      </c>
      <c r="Q603" s="10"/>
      <c r="R603" s="13"/>
      <c r="S603" s="14"/>
      <c r="T603" s="10"/>
      <c r="U603" s="144" t="str">
        <f t="shared" si="126"/>
        <v/>
      </c>
      <c r="V603" s="15">
        <f t="shared" si="127"/>
        <v>0</v>
      </c>
      <c r="W603" s="16">
        <f t="shared" si="128"/>
        <v>0</v>
      </c>
      <c r="X603" s="16">
        <f t="shared" si="121"/>
        <v>0</v>
      </c>
      <c r="Y603" s="17">
        <f t="shared" si="122"/>
        <v>0</v>
      </c>
      <c r="Z603" s="17">
        <f t="shared" si="123"/>
        <v>1050.4399999999957</v>
      </c>
      <c r="AA603" s="205" t="str">
        <f>IF(COUNTIF(K$6:K603,K603)=1,MAX(AA$6:AA602)+1,"")</f>
        <v/>
      </c>
      <c r="AB603" s="144">
        <f t="shared" si="129"/>
        <v>0</v>
      </c>
      <c r="AC603" s="24"/>
      <c r="AD603" s="24"/>
      <c r="AE603" s="24"/>
      <c r="AF603" s="24"/>
      <c r="AG603" s="24"/>
      <c r="AH603" s="24"/>
      <c r="AI603" s="24"/>
    </row>
    <row r="604" spans="2:35" ht="12.75">
      <c r="B604" s="31">
        <f>IF($B603="№",1,MAX($B$7:$B603)+1)</f>
        <v>598</v>
      </c>
      <c r="C604" s="147">
        <f t="shared" si="124"/>
        <v>0</v>
      </c>
      <c r="D604" s="9"/>
      <c r="E604" s="9"/>
      <c r="F604" s="10"/>
      <c r="G604" s="10"/>
      <c r="H604" s="11"/>
      <c r="I604" s="12"/>
      <c r="J604" s="12"/>
      <c r="K604" s="10"/>
      <c r="L604" s="33">
        <f t="shared" si="117"/>
        <v>0</v>
      </c>
      <c r="M604" s="34">
        <f t="shared" si="125"/>
        <v>0</v>
      </c>
      <c r="N604" s="17">
        <f t="shared" si="118"/>
        <v>0</v>
      </c>
      <c r="O604" s="35">
        <f t="shared" si="119"/>
        <v>0</v>
      </c>
      <c r="P604" s="32">
        <f t="shared" si="120"/>
        <v>0</v>
      </c>
      <c r="Q604" s="10"/>
      <c r="R604" s="13"/>
      <c r="S604" s="14"/>
      <c r="T604" s="10"/>
      <c r="U604" s="144" t="str">
        <f t="shared" si="126"/>
        <v/>
      </c>
      <c r="V604" s="15">
        <f t="shared" si="127"/>
        <v>0</v>
      </c>
      <c r="W604" s="16">
        <f t="shared" si="128"/>
        <v>0</v>
      </c>
      <c r="X604" s="16">
        <f t="shared" si="121"/>
        <v>0</v>
      </c>
      <c r="Y604" s="17">
        <f t="shared" si="122"/>
        <v>0</v>
      </c>
      <c r="Z604" s="17">
        <f t="shared" si="123"/>
        <v>1050.4399999999957</v>
      </c>
      <c r="AA604" s="205" t="str">
        <f>IF(COUNTIF(K$6:K604,K604)=1,MAX(AA$6:AA603)+1,"")</f>
        <v/>
      </c>
      <c r="AB604" s="144">
        <f t="shared" si="129"/>
        <v>0</v>
      </c>
      <c r="AC604" s="24"/>
      <c r="AD604" s="24"/>
      <c r="AE604" s="24"/>
      <c r="AF604" s="24"/>
      <c r="AG604" s="24"/>
      <c r="AH604" s="24"/>
      <c r="AI604" s="24"/>
    </row>
    <row r="605" spans="2:35" ht="12.75">
      <c r="B605" s="31">
        <f>IF($B604="№",1,MAX($B$7:$B604)+1)</f>
        <v>599</v>
      </c>
      <c r="C605" s="147">
        <f t="shared" si="124"/>
        <v>0</v>
      </c>
      <c r="D605" s="9"/>
      <c r="E605" s="9"/>
      <c r="F605" s="10"/>
      <c r="G605" s="10"/>
      <c r="H605" s="11"/>
      <c r="I605" s="12"/>
      <c r="J605" s="12"/>
      <c r="K605" s="10"/>
      <c r="L605" s="33">
        <f t="shared" si="117"/>
        <v>0</v>
      </c>
      <c r="M605" s="34">
        <f t="shared" si="125"/>
        <v>0</v>
      </c>
      <c r="N605" s="17">
        <f t="shared" si="118"/>
        <v>0</v>
      </c>
      <c r="O605" s="35">
        <f t="shared" si="119"/>
        <v>0</v>
      </c>
      <c r="P605" s="32">
        <f t="shared" si="120"/>
        <v>0</v>
      </c>
      <c r="Q605" s="10"/>
      <c r="R605" s="13"/>
      <c r="S605" s="14"/>
      <c r="T605" s="10"/>
      <c r="U605" s="144" t="str">
        <f t="shared" si="126"/>
        <v/>
      </c>
      <c r="V605" s="15">
        <f t="shared" si="127"/>
        <v>0</v>
      </c>
      <c r="W605" s="16">
        <f t="shared" si="128"/>
        <v>0</v>
      </c>
      <c r="X605" s="16">
        <f t="shared" si="121"/>
        <v>0</v>
      </c>
      <c r="Y605" s="17">
        <f t="shared" si="122"/>
        <v>0</v>
      </c>
      <c r="Z605" s="17">
        <f t="shared" si="123"/>
        <v>1050.4399999999957</v>
      </c>
      <c r="AA605" s="205" t="str">
        <f>IF(COUNTIF(K$6:K605,K605)=1,MAX(AA$6:AA604)+1,"")</f>
        <v/>
      </c>
      <c r="AB605" s="144">
        <f t="shared" si="129"/>
        <v>0</v>
      </c>
      <c r="AC605" s="24"/>
      <c r="AD605" s="24"/>
      <c r="AE605" s="24"/>
      <c r="AF605" s="24"/>
      <c r="AG605" s="24"/>
      <c r="AH605" s="24"/>
      <c r="AI605" s="24"/>
    </row>
    <row r="606" spans="2:35" ht="12.75">
      <c r="B606" s="31">
        <f>IF($B605="№",1,MAX($B$7:$B605)+1)</f>
        <v>600</v>
      </c>
      <c r="C606" s="147">
        <f t="shared" si="124"/>
        <v>0</v>
      </c>
      <c r="D606" s="9"/>
      <c r="E606" s="9"/>
      <c r="F606" s="10"/>
      <c r="G606" s="10"/>
      <c r="H606" s="11"/>
      <c r="I606" s="12"/>
      <c r="J606" s="12"/>
      <c r="K606" s="10"/>
      <c r="L606" s="33">
        <f t="shared" si="117"/>
        <v>0</v>
      </c>
      <c r="M606" s="34">
        <f t="shared" si="125"/>
        <v>0</v>
      </c>
      <c r="N606" s="17">
        <f t="shared" si="118"/>
        <v>0</v>
      </c>
      <c r="O606" s="35">
        <f t="shared" si="119"/>
        <v>0</v>
      </c>
      <c r="P606" s="32">
        <f t="shared" si="120"/>
        <v>0</v>
      </c>
      <c r="Q606" s="10"/>
      <c r="R606" s="13"/>
      <c r="S606" s="14"/>
      <c r="T606" s="10"/>
      <c r="U606" s="144" t="str">
        <f t="shared" si="126"/>
        <v/>
      </c>
      <c r="V606" s="15">
        <f t="shared" si="127"/>
        <v>0</v>
      </c>
      <c r="W606" s="16">
        <f t="shared" si="128"/>
        <v>0</v>
      </c>
      <c r="X606" s="16">
        <f t="shared" si="121"/>
        <v>0</v>
      </c>
      <c r="Y606" s="17">
        <f t="shared" si="122"/>
        <v>0</v>
      </c>
      <c r="Z606" s="17">
        <f t="shared" si="123"/>
        <v>1050.4399999999957</v>
      </c>
      <c r="AA606" s="205" t="str">
        <f>IF(COUNTIF(K$6:K606,K606)=1,MAX(AA$6:AA605)+1,"")</f>
        <v/>
      </c>
      <c r="AB606" s="144">
        <f t="shared" si="129"/>
        <v>0</v>
      </c>
      <c r="AC606" s="24"/>
      <c r="AD606" s="24"/>
      <c r="AE606" s="24"/>
      <c r="AF606" s="24"/>
      <c r="AG606" s="24"/>
      <c r="AH606" s="24"/>
      <c r="AI606" s="24"/>
    </row>
    <row r="607" spans="2:35" ht="12.75">
      <c r="B607" s="31">
        <f>IF($B606="№",1,MAX($B$7:$B606)+1)</f>
        <v>601</v>
      </c>
      <c r="C607" s="147">
        <f t="shared" si="124"/>
        <v>0</v>
      </c>
      <c r="D607" s="9"/>
      <c r="E607" s="9"/>
      <c r="F607" s="10"/>
      <c r="G607" s="10"/>
      <c r="H607" s="11"/>
      <c r="I607" s="12"/>
      <c r="J607" s="12"/>
      <c r="K607" s="10"/>
      <c r="L607" s="33">
        <f t="shared" si="117"/>
        <v>0</v>
      </c>
      <c r="M607" s="34">
        <f t="shared" si="125"/>
        <v>0</v>
      </c>
      <c r="N607" s="17">
        <f t="shared" si="118"/>
        <v>0</v>
      </c>
      <c r="O607" s="35">
        <f t="shared" si="119"/>
        <v>0</v>
      </c>
      <c r="P607" s="32">
        <f t="shared" si="120"/>
        <v>0</v>
      </c>
      <c r="Q607" s="10"/>
      <c r="R607" s="13"/>
      <c r="S607" s="14"/>
      <c r="T607" s="10"/>
      <c r="U607" s="144" t="str">
        <f t="shared" si="126"/>
        <v/>
      </c>
      <c r="V607" s="15">
        <f t="shared" si="127"/>
        <v>0</v>
      </c>
      <c r="W607" s="16">
        <f t="shared" si="128"/>
        <v>0</v>
      </c>
      <c r="X607" s="16">
        <f t="shared" si="121"/>
        <v>0</v>
      </c>
      <c r="Y607" s="17">
        <f t="shared" si="122"/>
        <v>0</v>
      </c>
      <c r="Z607" s="17">
        <f t="shared" si="123"/>
        <v>1050.4399999999957</v>
      </c>
      <c r="AA607" s="205" t="str">
        <f>IF(COUNTIF(K$6:K607,K607)=1,MAX(AA$6:AA606)+1,"")</f>
        <v/>
      </c>
      <c r="AB607" s="144">
        <f t="shared" si="129"/>
        <v>0</v>
      </c>
      <c r="AC607" s="24"/>
      <c r="AD607" s="24"/>
      <c r="AE607" s="24"/>
      <c r="AF607" s="24"/>
      <c r="AG607" s="24"/>
      <c r="AH607" s="24"/>
      <c r="AI607" s="24"/>
    </row>
    <row r="608" spans="2:35" ht="12.75">
      <c r="B608" s="31">
        <f>IF($B607="№",1,MAX($B$7:$B607)+1)</f>
        <v>602</v>
      </c>
      <c r="C608" s="147">
        <f t="shared" si="124"/>
        <v>0</v>
      </c>
      <c r="D608" s="9"/>
      <c r="E608" s="9"/>
      <c r="F608" s="10"/>
      <c r="G608" s="10"/>
      <c r="H608" s="11"/>
      <c r="I608" s="12"/>
      <c r="J608" s="12"/>
      <c r="K608" s="10"/>
      <c r="L608" s="33">
        <f t="shared" si="117"/>
        <v>0</v>
      </c>
      <c r="M608" s="34">
        <f t="shared" si="125"/>
        <v>0</v>
      </c>
      <c r="N608" s="17">
        <f t="shared" si="118"/>
        <v>0</v>
      </c>
      <c r="O608" s="35">
        <f t="shared" si="119"/>
        <v>0</v>
      </c>
      <c r="P608" s="32">
        <f t="shared" si="120"/>
        <v>0</v>
      </c>
      <c r="Q608" s="10"/>
      <c r="R608" s="13"/>
      <c r="S608" s="14"/>
      <c r="T608" s="10"/>
      <c r="U608" s="144" t="str">
        <f t="shared" si="126"/>
        <v/>
      </c>
      <c r="V608" s="15">
        <f t="shared" si="127"/>
        <v>0</v>
      </c>
      <c r="W608" s="16">
        <f t="shared" si="128"/>
        <v>0</v>
      </c>
      <c r="X608" s="16">
        <f t="shared" si="121"/>
        <v>0</v>
      </c>
      <c r="Y608" s="17">
        <f t="shared" si="122"/>
        <v>0</v>
      </c>
      <c r="Z608" s="17">
        <f t="shared" si="123"/>
        <v>1050.4399999999957</v>
      </c>
      <c r="AA608" s="205" t="str">
        <f>IF(COUNTIF(K$6:K608,K608)=1,MAX(AA$6:AA607)+1,"")</f>
        <v/>
      </c>
      <c r="AB608" s="144">
        <f t="shared" si="129"/>
        <v>0</v>
      </c>
      <c r="AC608" s="24"/>
      <c r="AD608" s="24"/>
      <c r="AE608" s="24"/>
      <c r="AF608" s="24"/>
      <c r="AG608" s="24"/>
      <c r="AH608" s="24"/>
      <c r="AI608" s="24"/>
    </row>
    <row r="609" spans="2:35" ht="12.75">
      <c r="B609" s="31">
        <f>IF($B608="№",1,MAX($B$7:$B608)+1)</f>
        <v>603</v>
      </c>
      <c r="C609" s="147">
        <f t="shared" si="124"/>
        <v>0</v>
      </c>
      <c r="D609" s="9"/>
      <c r="E609" s="9"/>
      <c r="F609" s="10"/>
      <c r="G609" s="10"/>
      <c r="H609" s="11"/>
      <c r="I609" s="12"/>
      <c r="J609" s="12"/>
      <c r="K609" s="10"/>
      <c r="L609" s="33">
        <f t="shared" si="117"/>
        <v>0</v>
      </c>
      <c r="M609" s="34">
        <f t="shared" si="125"/>
        <v>0</v>
      </c>
      <c r="N609" s="17">
        <f t="shared" si="118"/>
        <v>0</v>
      </c>
      <c r="O609" s="35">
        <f t="shared" si="119"/>
        <v>0</v>
      </c>
      <c r="P609" s="32">
        <f t="shared" si="120"/>
        <v>0</v>
      </c>
      <c r="Q609" s="10"/>
      <c r="R609" s="13"/>
      <c r="S609" s="14"/>
      <c r="T609" s="10"/>
      <c r="U609" s="144" t="str">
        <f t="shared" si="126"/>
        <v/>
      </c>
      <c r="V609" s="15">
        <f t="shared" si="127"/>
        <v>0</v>
      </c>
      <c r="W609" s="16">
        <f t="shared" si="128"/>
        <v>0</v>
      </c>
      <c r="X609" s="16">
        <f t="shared" si="121"/>
        <v>0</v>
      </c>
      <c r="Y609" s="17">
        <f t="shared" si="122"/>
        <v>0</v>
      </c>
      <c r="Z609" s="17">
        <f t="shared" si="123"/>
        <v>1050.4399999999957</v>
      </c>
      <c r="AA609" s="205" t="str">
        <f>IF(COUNTIF(K$6:K609,K609)=1,MAX(AA$6:AA608)+1,"")</f>
        <v/>
      </c>
      <c r="AB609" s="144">
        <f t="shared" si="129"/>
        <v>0</v>
      </c>
      <c r="AC609" s="24"/>
      <c r="AD609" s="24"/>
      <c r="AE609" s="24"/>
      <c r="AF609" s="24"/>
      <c r="AG609" s="24"/>
      <c r="AH609" s="24"/>
      <c r="AI609" s="24"/>
    </row>
    <row r="610" spans="2:35" ht="12.75">
      <c r="B610" s="31">
        <f>IF($B609="№",1,MAX($B$7:$B609)+1)</f>
        <v>604</v>
      </c>
      <c r="C610" s="147">
        <f t="shared" si="124"/>
        <v>0</v>
      </c>
      <c r="D610" s="9"/>
      <c r="E610" s="9"/>
      <c r="F610" s="10"/>
      <c r="G610" s="10"/>
      <c r="H610" s="11"/>
      <c r="I610" s="12"/>
      <c r="J610" s="12"/>
      <c r="K610" s="10"/>
      <c r="L610" s="33">
        <f t="shared" si="117"/>
        <v>0</v>
      </c>
      <c r="M610" s="34">
        <f t="shared" si="125"/>
        <v>0</v>
      </c>
      <c r="N610" s="17">
        <f t="shared" si="118"/>
        <v>0</v>
      </c>
      <c r="O610" s="35">
        <f t="shared" si="119"/>
        <v>0</v>
      </c>
      <c r="P610" s="32">
        <f t="shared" si="120"/>
        <v>0</v>
      </c>
      <c r="Q610" s="10"/>
      <c r="R610" s="13"/>
      <c r="S610" s="14"/>
      <c r="T610" s="10"/>
      <c r="U610" s="144" t="str">
        <f t="shared" si="126"/>
        <v/>
      </c>
      <c r="V610" s="15">
        <f t="shared" si="127"/>
        <v>0</v>
      </c>
      <c r="W610" s="16">
        <f t="shared" si="128"/>
        <v>0</v>
      </c>
      <c r="X610" s="16">
        <f t="shared" si="121"/>
        <v>0</v>
      </c>
      <c r="Y610" s="17">
        <f t="shared" si="122"/>
        <v>0</v>
      </c>
      <c r="Z610" s="17">
        <f t="shared" si="123"/>
        <v>1050.4399999999957</v>
      </c>
      <c r="AA610" s="205" t="str">
        <f>IF(COUNTIF(K$6:K610,K610)=1,MAX(AA$6:AA609)+1,"")</f>
        <v/>
      </c>
      <c r="AB610" s="144">
        <f t="shared" si="129"/>
        <v>0</v>
      </c>
      <c r="AC610" s="24"/>
      <c r="AD610" s="24"/>
      <c r="AE610" s="24"/>
      <c r="AF610" s="24"/>
      <c r="AG610" s="24"/>
      <c r="AH610" s="24"/>
      <c r="AI610" s="24"/>
    </row>
    <row r="611" spans="2:35" ht="12.75">
      <c r="B611" s="31">
        <f>IF($B610="№",1,MAX($B$7:$B610)+1)</f>
        <v>605</v>
      </c>
      <c r="C611" s="147">
        <f t="shared" si="124"/>
        <v>0</v>
      </c>
      <c r="D611" s="9"/>
      <c r="E611" s="9"/>
      <c r="F611" s="10"/>
      <c r="G611" s="10"/>
      <c r="H611" s="11"/>
      <c r="I611" s="12"/>
      <c r="J611" s="12"/>
      <c r="K611" s="10"/>
      <c r="L611" s="33">
        <f t="shared" si="117"/>
        <v>0</v>
      </c>
      <c r="M611" s="34">
        <f t="shared" si="125"/>
        <v>0</v>
      </c>
      <c r="N611" s="17">
        <f t="shared" si="118"/>
        <v>0</v>
      </c>
      <c r="O611" s="35">
        <f t="shared" si="119"/>
        <v>0</v>
      </c>
      <c r="P611" s="32">
        <f t="shared" si="120"/>
        <v>0</v>
      </c>
      <c r="Q611" s="10"/>
      <c r="R611" s="13"/>
      <c r="S611" s="14"/>
      <c r="T611" s="10"/>
      <c r="U611" s="144" t="str">
        <f t="shared" si="126"/>
        <v/>
      </c>
      <c r="V611" s="15">
        <f t="shared" si="127"/>
        <v>0</v>
      </c>
      <c r="W611" s="16">
        <f t="shared" si="128"/>
        <v>0</v>
      </c>
      <c r="X611" s="16">
        <f t="shared" si="121"/>
        <v>0</v>
      </c>
      <c r="Y611" s="17">
        <f t="shared" si="122"/>
        <v>0</v>
      </c>
      <c r="Z611" s="17">
        <f t="shared" si="123"/>
        <v>1050.4399999999957</v>
      </c>
      <c r="AA611" s="205" t="str">
        <f>IF(COUNTIF(K$6:K611,K611)=1,MAX(AA$6:AA610)+1,"")</f>
        <v/>
      </c>
      <c r="AB611" s="144">
        <f t="shared" si="129"/>
        <v>0</v>
      </c>
      <c r="AC611" s="24"/>
      <c r="AD611" s="24"/>
      <c r="AE611" s="24"/>
      <c r="AF611" s="24"/>
      <c r="AG611" s="24"/>
      <c r="AH611" s="24"/>
      <c r="AI611" s="24"/>
    </row>
    <row r="612" spans="2:35" ht="12.75">
      <c r="B612" s="31">
        <f>IF($B611="№",1,MAX($B$7:$B611)+1)</f>
        <v>606</v>
      </c>
      <c r="C612" s="147">
        <f t="shared" si="124"/>
        <v>0</v>
      </c>
      <c r="D612" s="9"/>
      <c r="E612" s="9"/>
      <c r="F612" s="10"/>
      <c r="G612" s="10"/>
      <c r="H612" s="11"/>
      <c r="I612" s="12"/>
      <c r="J612" s="12"/>
      <c r="K612" s="10"/>
      <c r="L612" s="33">
        <f t="shared" si="117"/>
        <v>0</v>
      </c>
      <c r="M612" s="34">
        <f t="shared" si="125"/>
        <v>0</v>
      </c>
      <c r="N612" s="17">
        <f t="shared" si="118"/>
        <v>0</v>
      </c>
      <c r="O612" s="35">
        <f t="shared" si="119"/>
        <v>0</v>
      </c>
      <c r="P612" s="32">
        <f t="shared" si="120"/>
        <v>0</v>
      </c>
      <c r="Q612" s="10"/>
      <c r="R612" s="13"/>
      <c r="S612" s="14"/>
      <c r="T612" s="10"/>
      <c r="U612" s="144" t="str">
        <f t="shared" si="126"/>
        <v/>
      </c>
      <c r="V612" s="15">
        <f t="shared" si="127"/>
        <v>0</v>
      </c>
      <c r="W612" s="16">
        <f t="shared" si="128"/>
        <v>0</v>
      </c>
      <c r="X612" s="16">
        <f t="shared" si="121"/>
        <v>0</v>
      </c>
      <c r="Y612" s="17">
        <f t="shared" si="122"/>
        <v>0</v>
      </c>
      <c r="Z612" s="17">
        <f t="shared" si="123"/>
        <v>1050.4399999999957</v>
      </c>
      <c r="AA612" s="205" t="str">
        <f>IF(COUNTIF(K$6:K612,K612)=1,MAX(AA$6:AA611)+1,"")</f>
        <v/>
      </c>
      <c r="AB612" s="144">
        <f t="shared" si="129"/>
        <v>0</v>
      </c>
      <c r="AC612" s="24"/>
      <c r="AD612" s="24"/>
      <c r="AE612" s="24"/>
      <c r="AF612" s="24"/>
      <c r="AG612" s="24"/>
      <c r="AH612" s="24"/>
      <c r="AI612" s="24"/>
    </row>
    <row r="613" spans="2:35" ht="12.75">
      <c r="B613" s="31">
        <f>IF($B612="№",1,MAX($B$7:$B612)+1)</f>
        <v>607</v>
      </c>
      <c r="C613" s="147">
        <f t="shared" si="124"/>
        <v>0</v>
      </c>
      <c r="D613" s="9"/>
      <c r="E613" s="9"/>
      <c r="F613" s="10"/>
      <c r="G613" s="10"/>
      <c r="H613" s="11"/>
      <c r="I613" s="12"/>
      <c r="J613" s="12"/>
      <c r="K613" s="10"/>
      <c r="L613" s="33">
        <f t="shared" si="117"/>
        <v>0</v>
      </c>
      <c r="M613" s="34">
        <f t="shared" si="125"/>
        <v>0</v>
      </c>
      <c r="N613" s="17">
        <f t="shared" si="118"/>
        <v>0</v>
      </c>
      <c r="O613" s="35">
        <f t="shared" si="119"/>
        <v>0</v>
      </c>
      <c r="P613" s="32">
        <f t="shared" si="120"/>
        <v>0</v>
      </c>
      <c r="Q613" s="10"/>
      <c r="R613" s="13"/>
      <c r="S613" s="14"/>
      <c r="T613" s="10"/>
      <c r="U613" s="144" t="str">
        <f t="shared" si="126"/>
        <v/>
      </c>
      <c r="V613" s="15">
        <f t="shared" si="127"/>
        <v>0</v>
      </c>
      <c r="W613" s="16">
        <f t="shared" si="128"/>
        <v>0</v>
      </c>
      <c r="X613" s="16">
        <f t="shared" si="121"/>
        <v>0</v>
      </c>
      <c r="Y613" s="17">
        <f t="shared" si="122"/>
        <v>0</v>
      </c>
      <c r="Z613" s="17">
        <f t="shared" si="123"/>
        <v>1050.4399999999957</v>
      </c>
      <c r="AA613" s="205" t="str">
        <f>IF(COUNTIF(K$6:K613,K613)=1,MAX(AA$6:AA612)+1,"")</f>
        <v/>
      </c>
      <c r="AB613" s="144">
        <f t="shared" si="129"/>
        <v>0</v>
      </c>
      <c r="AC613" s="24"/>
      <c r="AD613" s="24"/>
      <c r="AE613" s="24"/>
      <c r="AF613" s="24"/>
      <c r="AG613" s="24"/>
      <c r="AH613" s="24"/>
      <c r="AI613" s="24"/>
    </row>
    <row r="614" spans="2:35" ht="12.75">
      <c r="B614" s="31">
        <f>IF($B613="№",1,MAX($B$7:$B613)+1)</f>
        <v>608</v>
      </c>
      <c r="C614" s="147">
        <f t="shared" si="124"/>
        <v>0</v>
      </c>
      <c r="D614" s="9"/>
      <c r="E614" s="9"/>
      <c r="F614" s="10"/>
      <c r="G614" s="10"/>
      <c r="H614" s="11"/>
      <c r="I614" s="12"/>
      <c r="J614" s="12"/>
      <c r="K614" s="10"/>
      <c r="L614" s="33">
        <f t="shared" si="117"/>
        <v>0</v>
      </c>
      <c r="M614" s="34">
        <f t="shared" si="125"/>
        <v>0</v>
      </c>
      <c r="N614" s="17">
        <f t="shared" si="118"/>
        <v>0</v>
      </c>
      <c r="O614" s="35">
        <f t="shared" si="119"/>
        <v>0</v>
      </c>
      <c r="P614" s="32">
        <f t="shared" si="120"/>
        <v>0</v>
      </c>
      <c r="Q614" s="10"/>
      <c r="R614" s="13"/>
      <c r="S614" s="14"/>
      <c r="T614" s="10"/>
      <c r="U614" s="144" t="str">
        <f t="shared" si="126"/>
        <v/>
      </c>
      <c r="V614" s="15">
        <f t="shared" si="127"/>
        <v>0</v>
      </c>
      <c r="W614" s="16">
        <f t="shared" si="128"/>
        <v>0</v>
      </c>
      <c r="X614" s="16">
        <f t="shared" si="121"/>
        <v>0</v>
      </c>
      <c r="Y614" s="17">
        <f t="shared" si="122"/>
        <v>0</v>
      </c>
      <c r="Z614" s="17">
        <f t="shared" si="123"/>
        <v>1050.4399999999957</v>
      </c>
      <c r="AA614" s="205" t="str">
        <f>IF(COUNTIF(K$6:K614,K614)=1,MAX(AA$6:AA613)+1,"")</f>
        <v/>
      </c>
      <c r="AB614" s="144">
        <f t="shared" si="129"/>
        <v>0</v>
      </c>
      <c r="AC614" s="24"/>
      <c r="AD614" s="24"/>
      <c r="AE614" s="24"/>
      <c r="AF614" s="24"/>
      <c r="AG614" s="24"/>
      <c r="AH614" s="24"/>
      <c r="AI614" s="24"/>
    </row>
    <row r="615" spans="2:35" ht="12.75">
      <c r="B615" s="31">
        <f>IF($B614="№",1,MAX($B$7:$B614)+1)</f>
        <v>609</v>
      </c>
      <c r="C615" s="147">
        <f t="shared" si="124"/>
        <v>0</v>
      </c>
      <c r="D615" s="9"/>
      <c r="E615" s="9"/>
      <c r="F615" s="10"/>
      <c r="G615" s="10"/>
      <c r="H615" s="11"/>
      <c r="I615" s="12"/>
      <c r="J615" s="12"/>
      <c r="K615" s="10"/>
      <c r="L615" s="33">
        <f t="shared" si="117"/>
        <v>0</v>
      </c>
      <c r="M615" s="34">
        <f t="shared" si="125"/>
        <v>0</v>
      </c>
      <c r="N615" s="17">
        <f t="shared" si="118"/>
        <v>0</v>
      </c>
      <c r="O615" s="35">
        <f t="shared" si="119"/>
        <v>0</v>
      </c>
      <c r="P615" s="32">
        <f t="shared" si="120"/>
        <v>0</v>
      </c>
      <c r="Q615" s="10"/>
      <c r="R615" s="13"/>
      <c r="S615" s="14"/>
      <c r="T615" s="10"/>
      <c r="U615" s="144" t="str">
        <f t="shared" si="126"/>
        <v/>
      </c>
      <c r="V615" s="15">
        <f t="shared" si="127"/>
        <v>0</v>
      </c>
      <c r="W615" s="16">
        <f t="shared" si="128"/>
        <v>0</v>
      </c>
      <c r="X615" s="16">
        <f t="shared" si="121"/>
        <v>0</v>
      </c>
      <c r="Y615" s="17">
        <f t="shared" si="122"/>
        <v>0</v>
      </c>
      <c r="Z615" s="17">
        <f t="shared" si="123"/>
        <v>1050.4399999999957</v>
      </c>
      <c r="AA615" s="205" t="str">
        <f>IF(COUNTIF(K$6:K615,K615)=1,MAX(AA$6:AA614)+1,"")</f>
        <v/>
      </c>
      <c r="AB615" s="144">
        <f t="shared" si="129"/>
        <v>0</v>
      </c>
      <c r="AC615" s="24"/>
      <c r="AD615" s="24"/>
      <c r="AE615" s="24"/>
      <c r="AF615" s="24"/>
      <c r="AG615" s="24"/>
      <c r="AH615" s="24"/>
      <c r="AI615" s="24"/>
    </row>
    <row r="616" spans="2:35" ht="12.75">
      <c r="B616" s="31">
        <f>IF($B615="№",1,MAX($B$7:$B615)+1)</f>
        <v>610</v>
      </c>
      <c r="C616" s="147">
        <f t="shared" si="124"/>
        <v>0</v>
      </c>
      <c r="D616" s="9"/>
      <c r="E616" s="9"/>
      <c r="F616" s="10"/>
      <c r="G616" s="10"/>
      <c r="H616" s="11"/>
      <c r="I616" s="12"/>
      <c r="J616" s="12"/>
      <c r="K616" s="10"/>
      <c r="L616" s="33">
        <f t="shared" si="117"/>
        <v>0</v>
      </c>
      <c r="M616" s="34">
        <f t="shared" si="125"/>
        <v>0</v>
      </c>
      <c r="N616" s="17">
        <f t="shared" si="118"/>
        <v>0</v>
      </c>
      <c r="O616" s="35">
        <f t="shared" si="119"/>
        <v>0</v>
      </c>
      <c r="P616" s="32">
        <f t="shared" si="120"/>
        <v>0</v>
      </c>
      <c r="Q616" s="10"/>
      <c r="R616" s="13"/>
      <c r="S616" s="14"/>
      <c r="T616" s="10"/>
      <c r="U616" s="144" t="str">
        <f t="shared" si="126"/>
        <v/>
      </c>
      <c r="V616" s="15">
        <f t="shared" si="127"/>
        <v>0</v>
      </c>
      <c r="W616" s="16">
        <f t="shared" si="128"/>
        <v>0</v>
      </c>
      <c r="X616" s="16">
        <f t="shared" si="121"/>
        <v>0</v>
      </c>
      <c r="Y616" s="17">
        <f t="shared" si="122"/>
        <v>0</v>
      </c>
      <c r="Z616" s="17">
        <f t="shared" si="123"/>
        <v>1050.4399999999957</v>
      </c>
      <c r="AA616" s="205" t="str">
        <f>IF(COUNTIF(K$6:K616,K616)=1,MAX(AA$6:AA615)+1,"")</f>
        <v/>
      </c>
      <c r="AB616" s="144">
        <f t="shared" si="129"/>
        <v>0</v>
      </c>
      <c r="AC616" s="24"/>
      <c r="AD616" s="24"/>
      <c r="AE616" s="24"/>
      <c r="AF616" s="24"/>
      <c r="AG616" s="24"/>
      <c r="AH616" s="24"/>
      <c r="AI616" s="24"/>
    </row>
    <row r="617" spans="2:35" ht="12.75">
      <c r="B617" s="31">
        <f>IF($B616="№",1,MAX($B$7:$B616)+1)</f>
        <v>611</v>
      </c>
      <c r="C617" s="147">
        <f t="shared" si="124"/>
        <v>0</v>
      </c>
      <c r="D617" s="9"/>
      <c r="E617" s="9"/>
      <c r="F617" s="10"/>
      <c r="G617" s="10"/>
      <c r="H617" s="11"/>
      <c r="I617" s="12"/>
      <c r="J617" s="12"/>
      <c r="K617" s="10"/>
      <c r="L617" s="33">
        <f t="shared" si="117"/>
        <v>0</v>
      </c>
      <c r="M617" s="34">
        <f t="shared" si="125"/>
        <v>0</v>
      </c>
      <c r="N617" s="17">
        <f t="shared" si="118"/>
        <v>0</v>
      </c>
      <c r="O617" s="35">
        <f t="shared" si="119"/>
        <v>0</v>
      </c>
      <c r="P617" s="32">
        <f t="shared" si="120"/>
        <v>0</v>
      </c>
      <c r="Q617" s="10"/>
      <c r="R617" s="13"/>
      <c r="S617" s="14"/>
      <c r="T617" s="10"/>
      <c r="U617" s="144" t="str">
        <f t="shared" si="126"/>
        <v/>
      </c>
      <c r="V617" s="15">
        <f t="shared" si="127"/>
        <v>0</v>
      </c>
      <c r="W617" s="16">
        <f t="shared" si="128"/>
        <v>0</v>
      </c>
      <c r="X617" s="16">
        <f t="shared" si="121"/>
        <v>0</v>
      </c>
      <c r="Y617" s="17">
        <f t="shared" si="122"/>
        <v>0</v>
      </c>
      <c r="Z617" s="17">
        <f t="shared" si="123"/>
        <v>1050.4399999999957</v>
      </c>
      <c r="AA617" s="205" t="str">
        <f>IF(COUNTIF(K$6:K617,K617)=1,MAX(AA$6:AA616)+1,"")</f>
        <v/>
      </c>
      <c r="AB617" s="144">
        <f t="shared" si="129"/>
        <v>0</v>
      </c>
      <c r="AC617" s="24"/>
      <c r="AD617" s="24"/>
      <c r="AE617" s="24"/>
      <c r="AF617" s="24"/>
      <c r="AG617" s="24"/>
      <c r="AH617" s="24"/>
      <c r="AI617" s="24"/>
    </row>
    <row r="618" spans="2:35" ht="12.75">
      <c r="B618" s="31">
        <f>IF($B617="№",1,MAX($B$7:$B617)+1)</f>
        <v>612</v>
      </c>
      <c r="C618" s="147">
        <f t="shared" si="124"/>
        <v>0</v>
      </c>
      <c r="D618" s="9"/>
      <c r="E618" s="9"/>
      <c r="F618" s="10"/>
      <c r="G618" s="10"/>
      <c r="H618" s="11"/>
      <c r="I618" s="12"/>
      <c r="J618" s="12"/>
      <c r="K618" s="10"/>
      <c r="L618" s="33">
        <f t="shared" si="117"/>
        <v>0</v>
      </c>
      <c r="M618" s="34">
        <f t="shared" si="125"/>
        <v>0</v>
      </c>
      <c r="N618" s="17">
        <f t="shared" si="118"/>
        <v>0</v>
      </c>
      <c r="O618" s="35">
        <f t="shared" si="119"/>
        <v>0</v>
      </c>
      <c r="P618" s="32">
        <f t="shared" si="120"/>
        <v>0</v>
      </c>
      <c r="Q618" s="10"/>
      <c r="R618" s="13"/>
      <c r="S618" s="14"/>
      <c r="T618" s="10"/>
      <c r="U618" s="144" t="str">
        <f t="shared" si="126"/>
        <v/>
      </c>
      <c r="V618" s="15">
        <f t="shared" si="127"/>
        <v>0</v>
      </c>
      <c r="W618" s="16">
        <f t="shared" si="128"/>
        <v>0</v>
      </c>
      <c r="X618" s="16">
        <f t="shared" si="121"/>
        <v>0</v>
      </c>
      <c r="Y618" s="17">
        <f t="shared" si="122"/>
        <v>0</v>
      </c>
      <c r="Z618" s="17">
        <f t="shared" si="123"/>
        <v>1050.4399999999957</v>
      </c>
      <c r="AA618" s="205" t="str">
        <f>IF(COUNTIF(K$6:K618,K618)=1,MAX(AA$6:AA617)+1,"")</f>
        <v/>
      </c>
      <c r="AB618" s="144">
        <f t="shared" si="129"/>
        <v>0</v>
      </c>
      <c r="AC618" s="24"/>
      <c r="AD618" s="24"/>
      <c r="AE618" s="24"/>
      <c r="AF618" s="24"/>
      <c r="AG618" s="24"/>
      <c r="AH618" s="24"/>
      <c r="AI618" s="24"/>
    </row>
    <row r="619" spans="2:35" ht="12.75">
      <c r="B619" s="31">
        <f>IF($B618="№",1,MAX($B$7:$B618)+1)</f>
        <v>613</v>
      </c>
      <c r="C619" s="147">
        <f t="shared" si="124"/>
        <v>0</v>
      </c>
      <c r="D619" s="9"/>
      <c r="E619" s="9"/>
      <c r="F619" s="10"/>
      <c r="G619" s="10"/>
      <c r="H619" s="11"/>
      <c r="I619" s="12"/>
      <c r="J619" s="12"/>
      <c r="K619" s="10"/>
      <c r="L619" s="33">
        <f t="shared" si="117"/>
        <v>0</v>
      </c>
      <c r="M619" s="34">
        <f t="shared" si="125"/>
        <v>0</v>
      </c>
      <c r="N619" s="17">
        <f t="shared" si="118"/>
        <v>0</v>
      </c>
      <c r="O619" s="35">
        <f t="shared" si="119"/>
        <v>0</v>
      </c>
      <c r="P619" s="32">
        <f t="shared" si="120"/>
        <v>0</v>
      </c>
      <c r="Q619" s="10"/>
      <c r="R619" s="13"/>
      <c r="S619" s="14"/>
      <c r="T619" s="10"/>
      <c r="U619" s="144" t="str">
        <f t="shared" si="126"/>
        <v/>
      </c>
      <c r="V619" s="15">
        <f t="shared" si="127"/>
        <v>0</v>
      </c>
      <c r="W619" s="16">
        <f t="shared" si="128"/>
        <v>0</v>
      </c>
      <c r="X619" s="16">
        <f t="shared" si="121"/>
        <v>0</v>
      </c>
      <c r="Y619" s="17">
        <f t="shared" si="122"/>
        <v>0</v>
      </c>
      <c r="Z619" s="17">
        <f t="shared" si="123"/>
        <v>1050.4399999999957</v>
      </c>
      <c r="AA619" s="205" t="str">
        <f>IF(COUNTIF(K$6:K619,K619)=1,MAX(AA$6:AA618)+1,"")</f>
        <v/>
      </c>
      <c r="AB619" s="144">
        <f t="shared" si="129"/>
        <v>0</v>
      </c>
      <c r="AC619" s="24"/>
      <c r="AD619" s="24"/>
      <c r="AE619" s="24"/>
      <c r="AF619" s="24"/>
      <c r="AG619" s="24"/>
      <c r="AH619" s="24"/>
      <c r="AI619" s="24"/>
    </row>
    <row r="620" spans="2:35" ht="12.75">
      <c r="B620" s="31">
        <f>IF($B619="№",1,MAX($B$7:$B619)+1)</f>
        <v>614</v>
      </c>
      <c r="C620" s="147">
        <f t="shared" si="124"/>
        <v>0</v>
      </c>
      <c r="D620" s="9"/>
      <c r="E620" s="9"/>
      <c r="F620" s="10"/>
      <c r="G620" s="10"/>
      <c r="H620" s="11"/>
      <c r="I620" s="12"/>
      <c r="J620" s="12"/>
      <c r="K620" s="10"/>
      <c r="L620" s="33">
        <f t="shared" si="117"/>
        <v>0</v>
      </c>
      <c r="M620" s="34">
        <f t="shared" si="125"/>
        <v>0</v>
      </c>
      <c r="N620" s="17">
        <f t="shared" si="118"/>
        <v>0</v>
      </c>
      <c r="O620" s="35">
        <f t="shared" si="119"/>
        <v>0</v>
      </c>
      <c r="P620" s="32">
        <f t="shared" si="120"/>
        <v>0</v>
      </c>
      <c r="Q620" s="10"/>
      <c r="R620" s="13"/>
      <c r="S620" s="14"/>
      <c r="T620" s="10"/>
      <c r="U620" s="144" t="str">
        <f t="shared" si="126"/>
        <v/>
      </c>
      <c r="V620" s="15">
        <f t="shared" si="127"/>
        <v>0</v>
      </c>
      <c r="W620" s="16">
        <f t="shared" si="128"/>
        <v>0</v>
      </c>
      <c r="X620" s="16">
        <f t="shared" si="121"/>
        <v>0</v>
      </c>
      <c r="Y620" s="17">
        <f t="shared" si="122"/>
        <v>0</v>
      </c>
      <c r="Z620" s="17">
        <f t="shared" si="123"/>
        <v>1050.4399999999957</v>
      </c>
      <c r="AA620" s="205" t="str">
        <f>IF(COUNTIF(K$6:K620,K620)=1,MAX(AA$6:AA619)+1,"")</f>
        <v/>
      </c>
      <c r="AB620" s="144">
        <f t="shared" si="129"/>
        <v>0</v>
      </c>
      <c r="AC620" s="24"/>
      <c r="AD620" s="24"/>
      <c r="AE620" s="24"/>
      <c r="AF620" s="24"/>
      <c r="AG620" s="24"/>
      <c r="AH620" s="24"/>
      <c r="AI620" s="24"/>
    </row>
    <row r="621" spans="2:35" ht="12.75">
      <c r="B621" s="31">
        <f>IF($B620="№",1,MAX($B$7:$B620)+1)</f>
        <v>615</v>
      </c>
      <c r="C621" s="147">
        <f t="shared" si="124"/>
        <v>0</v>
      </c>
      <c r="D621" s="9"/>
      <c r="E621" s="9"/>
      <c r="F621" s="10"/>
      <c r="G621" s="10"/>
      <c r="H621" s="11"/>
      <c r="I621" s="12"/>
      <c r="J621" s="12"/>
      <c r="K621" s="10"/>
      <c r="L621" s="33">
        <f t="shared" si="117"/>
        <v>0</v>
      </c>
      <c r="M621" s="34">
        <f t="shared" si="125"/>
        <v>0</v>
      </c>
      <c r="N621" s="17">
        <f t="shared" si="118"/>
        <v>0</v>
      </c>
      <c r="O621" s="35">
        <f t="shared" si="119"/>
        <v>0</v>
      </c>
      <c r="P621" s="32">
        <f t="shared" si="120"/>
        <v>0</v>
      </c>
      <c r="Q621" s="10"/>
      <c r="R621" s="13"/>
      <c r="S621" s="14"/>
      <c r="T621" s="10"/>
      <c r="U621" s="144" t="str">
        <f t="shared" si="126"/>
        <v/>
      </c>
      <c r="V621" s="15">
        <f t="shared" si="127"/>
        <v>0</v>
      </c>
      <c r="W621" s="16">
        <f t="shared" si="128"/>
        <v>0</v>
      </c>
      <c r="X621" s="16">
        <f t="shared" si="121"/>
        <v>0</v>
      </c>
      <c r="Y621" s="17">
        <f t="shared" si="122"/>
        <v>0</v>
      </c>
      <c r="Z621" s="17">
        <f t="shared" si="123"/>
        <v>1050.4399999999957</v>
      </c>
      <c r="AA621" s="205" t="str">
        <f>IF(COUNTIF(K$6:K621,K621)=1,MAX(AA$6:AA620)+1,"")</f>
        <v/>
      </c>
      <c r="AB621" s="144">
        <f t="shared" si="129"/>
        <v>0</v>
      </c>
      <c r="AC621" s="24"/>
      <c r="AD621" s="24"/>
      <c r="AE621" s="24"/>
      <c r="AF621" s="24"/>
      <c r="AG621" s="24"/>
      <c r="AH621" s="24"/>
      <c r="AI621" s="24"/>
    </row>
    <row r="622" spans="2:35" ht="12.75">
      <c r="B622" s="31">
        <f>IF($B621="№",1,MAX($B$7:$B621)+1)</f>
        <v>616</v>
      </c>
      <c r="C622" s="147">
        <f t="shared" si="124"/>
        <v>0</v>
      </c>
      <c r="D622" s="9"/>
      <c r="E622" s="9"/>
      <c r="F622" s="10"/>
      <c r="G622" s="10"/>
      <c r="H622" s="11"/>
      <c r="I622" s="12"/>
      <c r="J622" s="12"/>
      <c r="K622" s="10"/>
      <c r="L622" s="33">
        <f t="shared" si="117"/>
        <v>0</v>
      </c>
      <c r="M622" s="34">
        <f t="shared" si="125"/>
        <v>0</v>
      </c>
      <c r="N622" s="17">
        <f t="shared" si="118"/>
        <v>0</v>
      </c>
      <c r="O622" s="35">
        <f t="shared" si="119"/>
        <v>0</v>
      </c>
      <c r="P622" s="32">
        <f t="shared" si="120"/>
        <v>0</v>
      </c>
      <c r="Q622" s="10"/>
      <c r="R622" s="13"/>
      <c r="S622" s="14"/>
      <c r="T622" s="10"/>
      <c r="U622" s="144" t="str">
        <f t="shared" si="126"/>
        <v/>
      </c>
      <c r="V622" s="15">
        <f t="shared" si="127"/>
        <v>0</v>
      </c>
      <c r="W622" s="16">
        <f t="shared" si="128"/>
        <v>0</v>
      </c>
      <c r="X622" s="16">
        <f t="shared" si="121"/>
        <v>0</v>
      </c>
      <c r="Y622" s="17">
        <f t="shared" si="122"/>
        <v>0</v>
      </c>
      <c r="Z622" s="17">
        <f t="shared" si="123"/>
        <v>1050.4399999999957</v>
      </c>
      <c r="AA622" s="205" t="str">
        <f>IF(COUNTIF(K$6:K622,K622)=1,MAX(AA$6:AA621)+1,"")</f>
        <v/>
      </c>
      <c r="AB622" s="144">
        <f t="shared" si="129"/>
        <v>0</v>
      </c>
      <c r="AC622" s="24"/>
      <c r="AD622" s="24"/>
      <c r="AE622" s="24"/>
      <c r="AF622" s="24"/>
      <c r="AG622" s="24"/>
      <c r="AH622" s="24"/>
      <c r="AI622" s="24"/>
    </row>
    <row r="623" spans="2:35" ht="12.75">
      <c r="B623" s="31">
        <f>IF($B622="№",1,MAX($B$7:$B622)+1)</f>
        <v>617</v>
      </c>
      <c r="C623" s="147">
        <f t="shared" si="124"/>
        <v>0</v>
      </c>
      <c r="D623" s="9"/>
      <c r="E623" s="9"/>
      <c r="F623" s="10"/>
      <c r="G623" s="10"/>
      <c r="H623" s="11"/>
      <c r="I623" s="12"/>
      <c r="J623" s="12"/>
      <c r="K623" s="10"/>
      <c r="L623" s="33">
        <f t="shared" si="117"/>
        <v>0</v>
      </c>
      <c r="M623" s="34">
        <f t="shared" si="125"/>
        <v>0</v>
      </c>
      <c r="N623" s="17">
        <f t="shared" si="118"/>
        <v>0</v>
      </c>
      <c r="O623" s="35">
        <f t="shared" si="119"/>
        <v>0</v>
      </c>
      <c r="P623" s="32">
        <f t="shared" si="120"/>
        <v>0</v>
      </c>
      <c r="Q623" s="10"/>
      <c r="R623" s="13"/>
      <c r="S623" s="14"/>
      <c r="T623" s="10"/>
      <c r="U623" s="144" t="str">
        <f t="shared" si="126"/>
        <v/>
      </c>
      <c r="V623" s="15">
        <f t="shared" si="127"/>
        <v>0</v>
      </c>
      <c r="W623" s="16">
        <f t="shared" si="128"/>
        <v>0</v>
      </c>
      <c r="X623" s="16">
        <f t="shared" si="121"/>
        <v>0</v>
      </c>
      <c r="Y623" s="17">
        <f t="shared" si="122"/>
        <v>0</v>
      </c>
      <c r="Z623" s="17">
        <f t="shared" si="123"/>
        <v>1050.4399999999957</v>
      </c>
      <c r="AA623" s="205" t="str">
        <f>IF(COUNTIF(K$6:K623,K623)=1,MAX(AA$6:AA622)+1,"")</f>
        <v/>
      </c>
      <c r="AB623" s="144">
        <f t="shared" si="129"/>
        <v>0</v>
      </c>
      <c r="AC623" s="24"/>
      <c r="AD623" s="24"/>
      <c r="AE623" s="24"/>
      <c r="AF623" s="24"/>
      <c r="AG623" s="24"/>
      <c r="AH623" s="24"/>
      <c r="AI623" s="24"/>
    </row>
    <row r="624" spans="2:35" ht="12.75">
      <c r="B624" s="31">
        <f>IF($B623="№",1,MAX($B$7:$B623)+1)</f>
        <v>618</v>
      </c>
      <c r="C624" s="147">
        <f t="shared" si="124"/>
        <v>0</v>
      </c>
      <c r="D624" s="9"/>
      <c r="E624" s="9"/>
      <c r="F624" s="10"/>
      <c r="G624" s="10"/>
      <c r="H624" s="11"/>
      <c r="I624" s="12"/>
      <c r="J624" s="12"/>
      <c r="K624" s="10"/>
      <c r="L624" s="33">
        <f t="shared" si="117"/>
        <v>0</v>
      </c>
      <c r="M624" s="34">
        <f t="shared" si="125"/>
        <v>0</v>
      </c>
      <c r="N624" s="17">
        <f t="shared" si="118"/>
        <v>0</v>
      </c>
      <c r="O624" s="35">
        <f t="shared" si="119"/>
        <v>0</v>
      </c>
      <c r="P624" s="32">
        <f t="shared" si="120"/>
        <v>0</v>
      </c>
      <c r="Q624" s="10"/>
      <c r="R624" s="13"/>
      <c r="S624" s="14"/>
      <c r="T624" s="10"/>
      <c r="U624" s="144" t="str">
        <f t="shared" si="126"/>
        <v/>
      </c>
      <c r="V624" s="15">
        <f t="shared" si="127"/>
        <v>0</v>
      </c>
      <c r="W624" s="16">
        <f t="shared" si="128"/>
        <v>0</v>
      </c>
      <c r="X624" s="16">
        <f t="shared" si="121"/>
        <v>0</v>
      </c>
      <c r="Y624" s="17">
        <f t="shared" si="122"/>
        <v>0</v>
      </c>
      <c r="Z624" s="17">
        <f t="shared" si="123"/>
        <v>1050.4399999999957</v>
      </c>
      <c r="AA624" s="205" t="str">
        <f>IF(COUNTIF(K$6:K624,K624)=1,MAX(AA$6:AA623)+1,"")</f>
        <v/>
      </c>
      <c r="AB624" s="144">
        <f t="shared" si="129"/>
        <v>0</v>
      </c>
      <c r="AC624" s="24"/>
      <c r="AD624" s="24"/>
      <c r="AE624" s="24"/>
      <c r="AF624" s="24"/>
      <c r="AG624" s="24"/>
      <c r="AH624" s="24"/>
      <c r="AI624" s="24"/>
    </row>
    <row r="625" spans="2:35" ht="12.75">
      <c r="B625" s="31">
        <f>IF($B624="№",1,MAX($B$7:$B624)+1)</f>
        <v>619</v>
      </c>
      <c r="C625" s="147">
        <f t="shared" si="124"/>
        <v>0</v>
      </c>
      <c r="D625" s="9"/>
      <c r="E625" s="9"/>
      <c r="F625" s="10"/>
      <c r="G625" s="10"/>
      <c r="H625" s="11"/>
      <c r="I625" s="12"/>
      <c r="J625" s="12"/>
      <c r="K625" s="10"/>
      <c r="L625" s="33">
        <f t="shared" si="117"/>
        <v>0</v>
      </c>
      <c r="M625" s="34">
        <f t="shared" si="125"/>
        <v>0</v>
      </c>
      <c r="N625" s="17">
        <f t="shared" si="118"/>
        <v>0</v>
      </c>
      <c r="O625" s="35">
        <f t="shared" si="119"/>
        <v>0</v>
      </c>
      <c r="P625" s="32">
        <f t="shared" si="120"/>
        <v>0</v>
      </c>
      <c r="Q625" s="10"/>
      <c r="R625" s="13"/>
      <c r="S625" s="14"/>
      <c r="T625" s="10"/>
      <c r="U625" s="144" t="str">
        <f t="shared" si="126"/>
        <v/>
      </c>
      <c r="V625" s="15">
        <f t="shared" si="127"/>
        <v>0</v>
      </c>
      <c r="W625" s="16">
        <f t="shared" si="128"/>
        <v>0</v>
      </c>
      <c r="X625" s="16">
        <f t="shared" si="121"/>
        <v>0</v>
      </c>
      <c r="Y625" s="17">
        <f t="shared" si="122"/>
        <v>0</v>
      </c>
      <c r="Z625" s="17">
        <f t="shared" si="123"/>
        <v>1050.4399999999957</v>
      </c>
      <c r="AA625" s="205" t="str">
        <f>IF(COUNTIF(K$6:K625,K625)=1,MAX(AA$6:AA624)+1,"")</f>
        <v/>
      </c>
      <c r="AB625" s="144">
        <f t="shared" si="129"/>
        <v>0</v>
      </c>
      <c r="AC625" s="24"/>
      <c r="AD625" s="24"/>
      <c r="AE625" s="24"/>
      <c r="AF625" s="24"/>
      <c r="AG625" s="24"/>
      <c r="AH625" s="24"/>
      <c r="AI625" s="24"/>
    </row>
    <row r="626" spans="2:35" ht="12.75">
      <c r="B626" s="31">
        <f>IF($B625="№",1,MAX($B$7:$B625)+1)</f>
        <v>620</v>
      </c>
      <c r="C626" s="147">
        <f t="shared" si="124"/>
        <v>0</v>
      </c>
      <c r="D626" s="9"/>
      <c r="E626" s="9"/>
      <c r="F626" s="10"/>
      <c r="G626" s="10"/>
      <c r="H626" s="11"/>
      <c r="I626" s="12"/>
      <c r="J626" s="12"/>
      <c r="K626" s="10"/>
      <c r="L626" s="33">
        <f t="shared" si="117"/>
        <v>0</v>
      </c>
      <c r="M626" s="34">
        <f t="shared" si="125"/>
        <v>0</v>
      </c>
      <c r="N626" s="17">
        <f t="shared" si="118"/>
        <v>0</v>
      </c>
      <c r="O626" s="35">
        <f t="shared" si="119"/>
        <v>0</v>
      </c>
      <c r="P626" s="32">
        <f t="shared" si="120"/>
        <v>0</v>
      </c>
      <c r="Q626" s="10"/>
      <c r="R626" s="13"/>
      <c r="S626" s="14"/>
      <c r="T626" s="10"/>
      <c r="U626" s="144" t="str">
        <f t="shared" si="126"/>
        <v/>
      </c>
      <c r="V626" s="15">
        <f t="shared" si="127"/>
        <v>0</v>
      </c>
      <c r="W626" s="16">
        <f t="shared" si="128"/>
        <v>0</v>
      </c>
      <c r="X626" s="16">
        <f t="shared" si="121"/>
        <v>0</v>
      </c>
      <c r="Y626" s="17">
        <f t="shared" si="122"/>
        <v>0</v>
      </c>
      <c r="Z626" s="17">
        <f t="shared" si="123"/>
        <v>1050.4399999999957</v>
      </c>
      <c r="AA626" s="205" t="str">
        <f>IF(COUNTIF(K$6:K626,K626)=1,MAX(AA$6:AA625)+1,"")</f>
        <v/>
      </c>
      <c r="AB626" s="144">
        <f t="shared" si="129"/>
        <v>0</v>
      </c>
      <c r="AC626" s="24"/>
      <c r="AD626" s="24"/>
      <c r="AE626" s="24"/>
      <c r="AF626" s="24"/>
      <c r="AG626" s="24"/>
      <c r="AH626" s="24"/>
      <c r="AI626" s="24"/>
    </row>
    <row r="627" spans="2:35" ht="12.75">
      <c r="B627" s="31">
        <f>IF($B626="№",1,MAX($B$7:$B626)+1)</f>
        <v>621</v>
      </c>
      <c r="C627" s="147">
        <f t="shared" si="124"/>
        <v>0</v>
      </c>
      <c r="D627" s="9"/>
      <c r="E627" s="9"/>
      <c r="F627" s="10"/>
      <c r="G627" s="10"/>
      <c r="H627" s="11"/>
      <c r="I627" s="12"/>
      <c r="J627" s="12"/>
      <c r="K627" s="10"/>
      <c r="L627" s="33">
        <f t="shared" si="117"/>
        <v>0</v>
      </c>
      <c r="M627" s="34">
        <f t="shared" si="125"/>
        <v>0</v>
      </c>
      <c r="N627" s="17">
        <f t="shared" si="118"/>
        <v>0</v>
      </c>
      <c r="O627" s="35">
        <f t="shared" si="119"/>
        <v>0</v>
      </c>
      <c r="P627" s="32">
        <f t="shared" si="120"/>
        <v>0</v>
      </c>
      <c r="Q627" s="10"/>
      <c r="R627" s="13"/>
      <c r="S627" s="14"/>
      <c r="T627" s="10"/>
      <c r="U627" s="144" t="str">
        <f t="shared" si="126"/>
        <v/>
      </c>
      <c r="V627" s="15">
        <f t="shared" si="127"/>
        <v>0</v>
      </c>
      <c r="W627" s="16">
        <f t="shared" si="128"/>
        <v>0</v>
      </c>
      <c r="X627" s="16">
        <f t="shared" si="121"/>
        <v>0</v>
      </c>
      <c r="Y627" s="17">
        <f t="shared" si="122"/>
        <v>0</v>
      </c>
      <c r="Z627" s="17">
        <f t="shared" si="123"/>
        <v>1050.4399999999957</v>
      </c>
      <c r="AA627" s="205" t="str">
        <f>IF(COUNTIF(K$6:K627,K627)=1,MAX(AA$6:AA626)+1,"")</f>
        <v/>
      </c>
      <c r="AB627" s="144">
        <f t="shared" si="129"/>
        <v>0</v>
      </c>
      <c r="AC627" s="24"/>
      <c r="AD627" s="24"/>
      <c r="AE627" s="24"/>
      <c r="AF627" s="24"/>
      <c r="AG627" s="24"/>
      <c r="AH627" s="24"/>
      <c r="AI627" s="24"/>
    </row>
    <row r="628" spans="2:35" ht="12.75">
      <c r="B628" s="31">
        <f>IF($B627="№",1,MAX($B$7:$B627)+1)</f>
        <v>622</v>
      </c>
      <c r="C628" s="147">
        <f t="shared" si="124"/>
        <v>0</v>
      </c>
      <c r="D628" s="9"/>
      <c r="E628" s="9"/>
      <c r="F628" s="10"/>
      <c r="G628" s="10"/>
      <c r="H628" s="11"/>
      <c r="I628" s="12"/>
      <c r="J628" s="12"/>
      <c r="K628" s="10"/>
      <c r="L628" s="33">
        <f t="shared" si="117"/>
        <v>0</v>
      </c>
      <c r="M628" s="34">
        <f t="shared" si="125"/>
        <v>0</v>
      </c>
      <c r="N628" s="17">
        <f t="shared" si="118"/>
        <v>0</v>
      </c>
      <c r="O628" s="35">
        <f t="shared" si="119"/>
        <v>0</v>
      </c>
      <c r="P628" s="32">
        <f t="shared" si="120"/>
        <v>0</v>
      </c>
      <c r="Q628" s="10"/>
      <c r="R628" s="13"/>
      <c r="S628" s="14"/>
      <c r="T628" s="10"/>
      <c r="U628" s="144" t="str">
        <f t="shared" si="126"/>
        <v/>
      </c>
      <c r="V628" s="15">
        <f t="shared" si="127"/>
        <v>0</v>
      </c>
      <c r="W628" s="16">
        <f t="shared" si="128"/>
        <v>0</v>
      </c>
      <c r="X628" s="16">
        <f t="shared" si="121"/>
        <v>0</v>
      </c>
      <c r="Y628" s="17">
        <f t="shared" si="122"/>
        <v>0</v>
      </c>
      <c r="Z628" s="17">
        <f t="shared" si="123"/>
        <v>1050.4399999999957</v>
      </c>
      <c r="AA628" s="205" t="str">
        <f>IF(COUNTIF(K$6:K628,K628)=1,MAX(AA$6:AA627)+1,"")</f>
        <v/>
      </c>
      <c r="AB628" s="144">
        <f t="shared" si="129"/>
        <v>0</v>
      </c>
      <c r="AC628" s="24"/>
      <c r="AD628" s="24"/>
      <c r="AE628" s="24"/>
      <c r="AF628" s="24"/>
      <c r="AG628" s="24"/>
      <c r="AH628" s="24"/>
      <c r="AI628" s="24"/>
    </row>
    <row r="629" spans="2:35" ht="12.75">
      <c r="B629" s="31">
        <f>IF($B628="№",1,MAX($B$7:$B628)+1)</f>
        <v>623</v>
      </c>
      <c r="C629" s="147">
        <f t="shared" si="124"/>
        <v>0</v>
      </c>
      <c r="D629" s="9"/>
      <c r="E629" s="9"/>
      <c r="F629" s="10"/>
      <c r="G629" s="10"/>
      <c r="H629" s="11"/>
      <c r="I629" s="12"/>
      <c r="J629" s="12"/>
      <c r="K629" s="10"/>
      <c r="L629" s="33">
        <f t="shared" si="117"/>
        <v>0</v>
      </c>
      <c r="M629" s="34">
        <f t="shared" si="125"/>
        <v>0</v>
      </c>
      <c r="N629" s="17">
        <f t="shared" si="118"/>
        <v>0</v>
      </c>
      <c r="O629" s="35">
        <f t="shared" si="119"/>
        <v>0</v>
      </c>
      <c r="P629" s="32">
        <f t="shared" si="120"/>
        <v>0</v>
      </c>
      <c r="Q629" s="10"/>
      <c r="R629" s="13"/>
      <c r="S629" s="14"/>
      <c r="T629" s="10"/>
      <c r="U629" s="144" t="str">
        <f t="shared" si="126"/>
        <v/>
      </c>
      <c r="V629" s="15">
        <f t="shared" si="127"/>
        <v>0</v>
      </c>
      <c r="W629" s="16">
        <f t="shared" si="128"/>
        <v>0</v>
      </c>
      <c r="X629" s="16">
        <f t="shared" si="121"/>
        <v>0</v>
      </c>
      <c r="Y629" s="17">
        <f t="shared" si="122"/>
        <v>0</v>
      </c>
      <c r="Z629" s="17">
        <f t="shared" si="123"/>
        <v>1050.4399999999957</v>
      </c>
      <c r="AA629" s="205" t="str">
        <f>IF(COUNTIF(K$6:K629,K629)=1,MAX(AA$6:AA628)+1,"")</f>
        <v/>
      </c>
      <c r="AB629" s="144">
        <f t="shared" si="129"/>
        <v>0</v>
      </c>
      <c r="AC629" s="24"/>
      <c r="AD629" s="24"/>
      <c r="AE629" s="24"/>
      <c r="AF629" s="24"/>
      <c r="AG629" s="24"/>
      <c r="AH629" s="24"/>
      <c r="AI629" s="24"/>
    </row>
    <row r="630" spans="2:35" ht="12.75">
      <c r="B630" s="31">
        <f>IF($B629="№",1,MAX($B$7:$B629)+1)</f>
        <v>624</v>
      </c>
      <c r="C630" s="147">
        <f t="shared" si="124"/>
        <v>0</v>
      </c>
      <c r="D630" s="9"/>
      <c r="E630" s="9"/>
      <c r="F630" s="10"/>
      <c r="G630" s="10"/>
      <c r="H630" s="11"/>
      <c r="I630" s="12"/>
      <c r="J630" s="12"/>
      <c r="K630" s="10"/>
      <c r="L630" s="33">
        <f t="shared" si="117"/>
        <v>0</v>
      </c>
      <c r="M630" s="34">
        <f t="shared" si="125"/>
        <v>0</v>
      </c>
      <c r="N630" s="17">
        <f t="shared" si="118"/>
        <v>0</v>
      </c>
      <c r="O630" s="35">
        <f t="shared" si="119"/>
        <v>0</v>
      </c>
      <c r="P630" s="32">
        <f t="shared" si="120"/>
        <v>0</v>
      </c>
      <c r="Q630" s="10"/>
      <c r="R630" s="13"/>
      <c r="S630" s="14"/>
      <c r="T630" s="10"/>
      <c r="U630" s="144" t="str">
        <f t="shared" si="126"/>
        <v/>
      </c>
      <c r="V630" s="15">
        <f t="shared" si="127"/>
        <v>0</v>
      </c>
      <c r="W630" s="16">
        <f t="shared" si="128"/>
        <v>0</v>
      </c>
      <c r="X630" s="16">
        <f t="shared" si="121"/>
        <v>0</v>
      </c>
      <c r="Y630" s="17">
        <f t="shared" si="122"/>
        <v>0</v>
      </c>
      <c r="Z630" s="17">
        <f t="shared" si="123"/>
        <v>1050.4399999999957</v>
      </c>
      <c r="AA630" s="205" t="str">
        <f>IF(COUNTIF(K$6:K630,K630)=1,MAX(AA$6:AA629)+1,"")</f>
        <v/>
      </c>
      <c r="AB630" s="144">
        <f t="shared" si="129"/>
        <v>0</v>
      </c>
      <c r="AC630" s="24"/>
      <c r="AD630" s="24"/>
      <c r="AE630" s="24"/>
      <c r="AF630" s="24"/>
      <c r="AG630" s="24"/>
      <c r="AH630" s="24"/>
      <c r="AI630" s="24"/>
    </row>
    <row r="631" spans="2:35" ht="12.75">
      <c r="B631" s="31">
        <f>IF($B630="№",1,MAX($B$7:$B630)+1)</f>
        <v>625</v>
      </c>
      <c r="C631" s="147">
        <f t="shared" si="124"/>
        <v>0</v>
      </c>
      <c r="D631" s="9"/>
      <c r="E631" s="9"/>
      <c r="F631" s="10"/>
      <c r="G631" s="10"/>
      <c r="H631" s="11"/>
      <c r="I631" s="12"/>
      <c r="J631" s="12"/>
      <c r="K631" s="10"/>
      <c r="L631" s="33">
        <f t="shared" si="117"/>
        <v>0</v>
      </c>
      <c r="M631" s="34">
        <f t="shared" si="125"/>
        <v>0</v>
      </c>
      <c r="N631" s="17">
        <f t="shared" si="118"/>
        <v>0</v>
      </c>
      <c r="O631" s="35">
        <f t="shared" si="119"/>
        <v>0</v>
      </c>
      <c r="P631" s="32">
        <f t="shared" si="120"/>
        <v>0</v>
      </c>
      <c r="Q631" s="10"/>
      <c r="R631" s="13"/>
      <c r="S631" s="14"/>
      <c r="T631" s="10"/>
      <c r="U631" s="144" t="str">
        <f t="shared" si="126"/>
        <v/>
      </c>
      <c r="V631" s="15">
        <f t="shared" si="127"/>
        <v>0</v>
      </c>
      <c r="W631" s="16">
        <f t="shared" si="128"/>
        <v>0</v>
      </c>
      <c r="X631" s="16">
        <f t="shared" si="121"/>
        <v>0</v>
      </c>
      <c r="Y631" s="17">
        <f t="shared" si="122"/>
        <v>0</v>
      </c>
      <c r="Z631" s="17">
        <f t="shared" si="123"/>
        <v>1050.4399999999957</v>
      </c>
      <c r="AA631" s="205" t="str">
        <f>IF(COUNTIF(K$6:K631,K631)=1,MAX(AA$6:AA630)+1,"")</f>
        <v/>
      </c>
      <c r="AB631" s="144">
        <f t="shared" si="129"/>
        <v>0</v>
      </c>
      <c r="AC631" s="24"/>
      <c r="AD631" s="24"/>
      <c r="AE631" s="24"/>
      <c r="AF631" s="24"/>
      <c r="AG631" s="24"/>
      <c r="AH631" s="24"/>
      <c r="AI631" s="24"/>
    </row>
    <row r="632" spans="2:35" ht="12.75">
      <c r="B632" s="31">
        <f>IF($B631="№",1,MAX($B$7:$B631)+1)</f>
        <v>626</v>
      </c>
      <c r="C632" s="147">
        <f t="shared" si="124"/>
        <v>0</v>
      </c>
      <c r="D632" s="9"/>
      <c r="E632" s="9"/>
      <c r="F632" s="10"/>
      <c r="G632" s="10"/>
      <c r="H632" s="11"/>
      <c r="I632" s="12"/>
      <c r="J632" s="12"/>
      <c r="K632" s="10"/>
      <c r="L632" s="33">
        <f t="shared" si="117"/>
        <v>0</v>
      </c>
      <c r="M632" s="34">
        <f t="shared" si="125"/>
        <v>0</v>
      </c>
      <c r="N632" s="17">
        <f t="shared" si="118"/>
        <v>0</v>
      </c>
      <c r="O632" s="35">
        <f t="shared" si="119"/>
        <v>0</v>
      </c>
      <c r="P632" s="32">
        <f t="shared" si="120"/>
        <v>0</v>
      </c>
      <c r="Q632" s="10"/>
      <c r="R632" s="13"/>
      <c r="S632" s="14"/>
      <c r="T632" s="10"/>
      <c r="U632" s="144" t="str">
        <f t="shared" si="126"/>
        <v/>
      </c>
      <c r="V632" s="15">
        <f t="shared" si="127"/>
        <v>0</v>
      </c>
      <c r="W632" s="16">
        <f t="shared" si="128"/>
        <v>0</v>
      </c>
      <c r="X632" s="16">
        <f t="shared" si="121"/>
        <v>0</v>
      </c>
      <c r="Y632" s="17">
        <f t="shared" si="122"/>
        <v>0</v>
      </c>
      <c r="Z632" s="17">
        <f t="shared" si="123"/>
        <v>1050.4399999999957</v>
      </c>
      <c r="AA632" s="205" t="str">
        <f>IF(COUNTIF(K$6:K632,K632)=1,MAX(AA$6:AA631)+1,"")</f>
        <v/>
      </c>
      <c r="AB632" s="144">
        <f t="shared" si="129"/>
        <v>0</v>
      </c>
      <c r="AC632" s="24"/>
      <c r="AD632" s="24"/>
      <c r="AE632" s="24"/>
      <c r="AF632" s="24"/>
      <c r="AG632" s="24"/>
      <c r="AH632" s="24"/>
      <c r="AI632" s="24"/>
    </row>
    <row r="633" spans="2:35" ht="12.75">
      <c r="B633" s="31">
        <f>IF($B632="№",1,MAX($B$7:$B632)+1)</f>
        <v>627</v>
      </c>
      <c r="C633" s="147">
        <f t="shared" si="124"/>
        <v>0</v>
      </c>
      <c r="D633" s="9"/>
      <c r="E633" s="9"/>
      <c r="F633" s="10"/>
      <c r="G633" s="10"/>
      <c r="H633" s="11"/>
      <c r="I633" s="12"/>
      <c r="J633" s="12"/>
      <c r="K633" s="10"/>
      <c r="L633" s="33">
        <f t="shared" si="117"/>
        <v>0</v>
      </c>
      <c r="M633" s="34">
        <f t="shared" si="125"/>
        <v>0</v>
      </c>
      <c r="N633" s="17">
        <f t="shared" si="118"/>
        <v>0</v>
      </c>
      <c r="O633" s="35">
        <f t="shared" si="119"/>
        <v>0</v>
      </c>
      <c r="P633" s="32">
        <f t="shared" si="120"/>
        <v>0</v>
      </c>
      <c r="Q633" s="10"/>
      <c r="R633" s="13"/>
      <c r="S633" s="14"/>
      <c r="T633" s="10"/>
      <c r="U633" s="144" t="str">
        <f t="shared" si="126"/>
        <v/>
      </c>
      <c r="V633" s="15">
        <f t="shared" si="127"/>
        <v>0</v>
      </c>
      <c r="W633" s="16">
        <f t="shared" si="128"/>
        <v>0</v>
      </c>
      <c r="X633" s="16">
        <f t="shared" si="121"/>
        <v>0</v>
      </c>
      <c r="Y633" s="17">
        <f t="shared" si="122"/>
        <v>0</v>
      </c>
      <c r="Z633" s="17">
        <f t="shared" si="123"/>
        <v>1050.4399999999957</v>
      </c>
      <c r="AA633" s="205" t="str">
        <f>IF(COUNTIF(K$6:K633,K633)=1,MAX(AA$6:AA632)+1,"")</f>
        <v/>
      </c>
      <c r="AB633" s="144">
        <f t="shared" si="129"/>
        <v>0</v>
      </c>
      <c r="AC633" s="24"/>
      <c r="AD633" s="24"/>
      <c r="AE633" s="24"/>
      <c r="AF633" s="24"/>
      <c r="AG633" s="24"/>
      <c r="AH633" s="24"/>
      <c r="AI633" s="24"/>
    </row>
    <row r="634" spans="2:35" ht="12.75">
      <c r="B634" s="31">
        <f>IF($B633="№",1,MAX($B$7:$B633)+1)</f>
        <v>628</v>
      </c>
      <c r="C634" s="147">
        <f t="shared" si="124"/>
        <v>0</v>
      </c>
      <c r="D634" s="9"/>
      <c r="E634" s="9"/>
      <c r="F634" s="10"/>
      <c r="G634" s="10"/>
      <c r="H634" s="11"/>
      <c r="I634" s="12"/>
      <c r="J634" s="12"/>
      <c r="K634" s="10"/>
      <c r="L634" s="33">
        <f t="shared" si="117"/>
        <v>0</v>
      </c>
      <c r="M634" s="34">
        <f t="shared" si="125"/>
        <v>0</v>
      </c>
      <c r="N634" s="17">
        <f t="shared" si="118"/>
        <v>0</v>
      </c>
      <c r="O634" s="35">
        <f t="shared" si="119"/>
        <v>0</v>
      </c>
      <c r="P634" s="32">
        <f t="shared" si="120"/>
        <v>0</v>
      </c>
      <c r="Q634" s="10"/>
      <c r="R634" s="13"/>
      <c r="S634" s="14"/>
      <c r="T634" s="10"/>
      <c r="U634" s="144" t="str">
        <f t="shared" si="126"/>
        <v/>
      </c>
      <c r="V634" s="15">
        <f t="shared" si="127"/>
        <v>0</v>
      </c>
      <c r="W634" s="16">
        <f t="shared" si="128"/>
        <v>0</v>
      </c>
      <c r="X634" s="16">
        <f t="shared" si="121"/>
        <v>0</v>
      </c>
      <c r="Y634" s="17">
        <f t="shared" si="122"/>
        <v>0</v>
      </c>
      <c r="Z634" s="17">
        <f t="shared" si="123"/>
        <v>1050.4399999999957</v>
      </c>
      <c r="AA634" s="205" t="str">
        <f>IF(COUNTIF(K$6:K634,K634)=1,MAX(AA$6:AA633)+1,"")</f>
        <v/>
      </c>
      <c r="AB634" s="144">
        <f t="shared" si="129"/>
        <v>0</v>
      </c>
      <c r="AC634" s="24"/>
      <c r="AD634" s="24"/>
      <c r="AE634" s="24"/>
      <c r="AF634" s="24"/>
      <c r="AG634" s="24"/>
      <c r="AH634" s="24"/>
      <c r="AI634" s="24"/>
    </row>
    <row r="635" spans="2:35" ht="12.75">
      <c r="B635" s="31">
        <f>IF($B634="№",1,MAX($B$7:$B634)+1)</f>
        <v>629</v>
      </c>
      <c r="C635" s="147">
        <f t="shared" si="124"/>
        <v>0</v>
      </c>
      <c r="D635" s="9"/>
      <c r="E635" s="9"/>
      <c r="F635" s="10"/>
      <c r="G635" s="10"/>
      <c r="H635" s="11"/>
      <c r="I635" s="12"/>
      <c r="J635" s="12"/>
      <c r="K635" s="10"/>
      <c r="L635" s="33">
        <f t="shared" si="117"/>
        <v>0</v>
      </c>
      <c r="M635" s="34">
        <f t="shared" si="125"/>
        <v>0</v>
      </c>
      <c r="N635" s="17">
        <f t="shared" si="118"/>
        <v>0</v>
      </c>
      <c r="O635" s="35">
        <f t="shared" si="119"/>
        <v>0</v>
      </c>
      <c r="P635" s="32">
        <f t="shared" si="120"/>
        <v>0</v>
      </c>
      <c r="Q635" s="10"/>
      <c r="R635" s="13"/>
      <c r="S635" s="14"/>
      <c r="T635" s="10"/>
      <c r="U635" s="144" t="str">
        <f t="shared" si="126"/>
        <v/>
      </c>
      <c r="V635" s="15">
        <f t="shared" si="127"/>
        <v>0</v>
      </c>
      <c r="W635" s="16">
        <f t="shared" si="128"/>
        <v>0</v>
      </c>
      <c r="X635" s="16">
        <f t="shared" si="121"/>
        <v>0</v>
      </c>
      <c r="Y635" s="17">
        <f t="shared" si="122"/>
        <v>0</v>
      </c>
      <c r="Z635" s="17">
        <f t="shared" si="123"/>
        <v>1050.4399999999957</v>
      </c>
      <c r="AA635" s="205" t="str">
        <f>IF(COUNTIF(K$6:K635,K635)=1,MAX(AA$6:AA634)+1,"")</f>
        <v/>
      </c>
      <c r="AB635" s="144">
        <f t="shared" si="129"/>
        <v>0</v>
      </c>
      <c r="AC635" s="24"/>
      <c r="AD635" s="24"/>
      <c r="AE635" s="24"/>
      <c r="AF635" s="24"/>
      <c r="AG635" s="24"/>
      <c r="AH635" s="24"/>
      <c r="AI635" s="24"/>
    </row>
    <row r="636" spans="2:35" ht="12.75">
      <c r="B636" s="31">
        <f>IF($B635="№",1,MAX($B$7:$B635)+1)</f>
        <v>630</v>
      </c>
      <c r="C636" s="147">
        <f t="shared" si="124"/>
        <v>0</v>
      </c>
      <c r="D636" s="9"/>
      <c r="E636" s="9"/>
      <c r="F636" s="10"/>
      <c r="G636" s="10"/>
      <c r="H636" s="11"/>
      <c r="I636" s="12"/>
      <c r="J636" s="12"/>
      <c r="K636" s="10"/>
      <c r="L636" s="33">
        <f t="shared" si="117"/>
        <v>0</v>
      </c>
      <c r="M636" s="34">
        <f t="shared" si="125"/>
        <v>0</v>
      </c>
      <c r="N636" s="17">
        <f t="shared" si="118"/>
        <v>0</v>
      </c>
      <c r="O636" s="35">
        <f t="shared" si="119"/>
        <v>0</v>
      </c>
      <c r="P636" s="32">
        <f t="shared" si="120"/>
        <v>0</v>
      </c>
      <c r="Q636" s="10"/>
      <c r="R636" s="13"/>
      <c r="S636" s="14"/>
      <c r="T636" s="10"/>
      <c r="U636" s="144" t="str">
        <f t="shared" si="126"/>
        <v/>
      </c>
      <c r="V636" s="15">
        <f t="shared" si="127"/>
        <v>0</v>
      </c>
      <c r="W636" s="16">
        <f t="shared" si="128"/>
        <v>0</v>
      </c>
      <c r="X636" s="16">
        <f t="shared" si="121"/>
        <v>0</v>
      </c>
      <c r="Y636" s="17">
        <f t="shared" si="122"/>
        <v>0</v>
      </c>
      <c r="Z636" s="17">
        <f t="shared" si="123"/>
        <v>1050.4399999999957</v>
      </c>
      <c r="AA636" s="205" t="str">
        <f>IF(COUNTIF(K$6:K636,K636)=1,MAX(AA$6:AA635)+1,"")</f>
        <v/>
      </c>
      <c r="AB636" s="144">
        <f t="shared" si="129"/>
        <v>0</v>
      </c>
      <c r="AC636" s="24"/>
      <c r="AD636" s="24"/>
      <c r="AE636" s="24"/>
      <c r="AF636" s="24"/>
      <c r="AG636" s="24"/>
      <c r="AH636" s="24"/>
      <c r="AI636" s="24"/>
    </row>
    <row r="637" spans="2:35" ht="12.75">
      <c r="B637" s="31">
        <f>IF($B636="№",1,MAX($B$7:$B636)+1)</f>
        <v>631</v>
      </c>
      <c r="C637" s="147">
        <f t="shared" si="124"/>
        <v>0</v>
      </c>
      <c r="D637" s="9"/>
      <c r="E637" s="9"/>
      <c r="F637" s="10"/>
      <c r="G637" s="10"/>
      <c r="H637" s="11"/>
      <c r="I637" s="12"/>
      <c r="J637" s="12"/>
      <c r="K637" s="10"/>
      <c r="L637" s="33">
        <f t="shared" si="117"/>
        <v>0</v>
      </c>
      <c r="M637" s="34">
        <f t="shared" si="125"/>
        <v>0</v>
      </c>
      <c r="N637" s="17">
        <f t="shared" si="118"/>
        <v>0</v>
      </c>
      <c r="O637" s="35">
        <f t="shared" si="119"/>
        <v>0</v>
      </c>
      <c r="P637" s="32">
        <f t="shared" si="120"/>
        <v>0</v>
      </c>
      <c r="Q637" s="10"/>
      <c r="R637" s="13"/>
      <c r="S637" s="14"/>
      <c r="T637" s="10"/>
      <c r="U637" s="144" t="str">
        <f t="shared" si="126"/>
        <v/>
      </c>
      <c r="V637" s="15">
        <f t="shared" si="127"/>
        <v>0</v>
      </c>
      <c r="W637" s="16">
        <f t="shared" si="128"/>
        <v>0</v>
      </c>
      <c r="X637" s="16">
        <f t="shared" si="121"/>
        <v>0</v>
      </c>
      <c r="Y637" s="17">
        <f t="shared" si="122"/>
        <v>0</v>
      </c>
      <c r="Z637" s="17">
        <f t="shared" si="123"/>
        <v>1050.4399999999957</v>
      </c>
      <c r="AA637" s="205" t="str">
        <f>IF(COUNTIF(K$6:K637,K637)=1,MAX(AA$6:AA636)+1,"")</f>
        <v/>
      </c>
      <c r="AB637" s="144">
        <f t="shared" si="129"/>
        <v>0</v>
      </c>
      <c r="AC637" s="24"/>
      <c r="AD637" s="24"/>
      <c r="AE637" s="24"/>
      <c r="AF637" s="24"/>
      <c r="AG637" s="24"/>
      <c r="AH637" s="24"/>
      <c r="AI637" s="24"/>
    </row>
    <row r="638" spans="2:35" ht="12.75">
      <c r="B638" s="31">
        <f>IF($B637="№",1,MAX($B$7:$B637)+1)</f>
        <v>632</v>
      </c>
      <c r="C638" s="147">
        <f t="shared" si="124"/>
        <v>0</v>
      </c>
      <c r="D638" s="9"/>
      <c r="E638" s="9"/>
      <c r="F638" s="10"/>
      <c r="G638" s="10"/>
      <c r="H638" s="11"/>
      <c r="I638" s="12"/>
      <c r="J638" s="12"/>
      <c r="K638" s="10"/>
      <c r="L638" s="33">
        <f t="shared" si="117"/>
        <v>0</v>
      </c>
      <c r="M638" s="34">
        <f t="shared" si="125"/>
        <v>0</v>
      </c>
      <c r="N638" s="17">
        <f t="shared" si="118"/>
        <v>0</v>
      </c>
      <c r="O638" s="35">
        <f t="shared" si="119"/>
        <v>0</v>
      </c>
      <c r="P638" s="32">
        <f t="shared" si="120"/>
        <v>0</v>
      </c>
      <c r="Q638" s="10"/>
      <c r="R638" s="13"/>
      <c r="S638" s="14"/>
      <c r="T638" s="10"/>
      <c r="U638" s="144" t="str">
        <f t="shared" si="126"/>
        <v/>
      </c>
      <c r="V638" s="15">
        <f t="shared" si="127"/>
        <v>0</v>
      </c>
      <c r="W638" s="16">
        <f t="shared" si="128"/>
        <v>0</v>
      </c>
      <c r="X638" s="16">
        <f t="shared" si="121"/>
        <v>0</v>
      </c>
      <c r="Y638" s="17">
        <f t="shared" si="122"/>
        <v>0</v>
      </c>
      <c r="Z638" s="17">
        <f t="shared" si="123"/>
        <v>1050.4399999999957</v>
      </c>
      <c r="AA638" s="205" t="str">
        <f>IF(COUNTIF(K$6:K638,K638)=1,MAX(AA$6:AA637)+1,"")</f>
        <v/>
      </c>
      <c r="AB638" s="144">
        <f t="shared" si="129"/>
        <v>0</v>
      </c>
      <c r="AC638" s="24"/>
      <c r="AD638" s="24"/>
      <c r="AE638" s="24"/>
      <c r="AF638" s="24"/>
      <c r="AG638" s="24"/>
      <c r="AH638" s="24"/>
      <c r="AI638" s="24"/>
    </row>
    <row r="639" spans="2:35" ht="12.75">
      <c r="B639" s="31">
        <f>IF($B638="№",1,MAX($B$7:$B638)+1)</f>
        <v>633</v>
      </c>
      <c r="C639" s="147">
        <f t="shared" si="124"/>
        <v>0</v>
      </c>
      <c r="D639" s="9"/>
      <c r="E639" s="9"/>
      <c r="F639" s="10"/>
      <c r="G639" s="10"/>
      <c r="H639" s="11"/>
      <c r="I639" s="12"/>
      <c r="J639" s="12"/>
      <c r="K639" s="10"/>
      <c r="L639" s="33">
        <f t="shared" si="117"/>
        <v>0</v>
      </c>
      <c r="M639" s="34">
        <f t="shared" si="125"/>
        <v>0</v>
      </c>
      <c r="N639" s="17">
        <f t="shared" si="118"/>
        <v>0</v>
      </c>
      <c r="O639" s="35">
        <f t="shared" si="119"/>
        <v>0</v>
      </c>
      <c r="P639" s="32">
        <f t="shared" si="120"/>
        <v>0</v>
      </c>
      <c r="Q639" s="10"/>
      <c r="R639" s="13"/>
      <c r="S639" s="14"/>
      <c r="T639" s="10"/>
      <c r="U639" s="144" t="str">
        <f t="shared" si="126"/>
        <v/>
      </c>
      <c r="V639" s="15">
        <f t="shared" si="127"/>
        <v>0</v>
      </c>
      <c r="W639" s="16">
        <f t="shared" si="128"/>
        <v>0</v>
      </c>
      <c r="X639" s="16">
        <f t="shared" si="121"/>
        <v>0</v>
      </c>
      <c r="Y639" s="17">
        <f t="shared" si="122"/>
        <v>0</v>
      </c>
      <c r="Z639" s="17">
        <f t="shared" si="123"/>
        <v>1050.4399999999957</v>
      </c>
      <c r="AA639" s="205" t="str">
        <f>IF(COUNTIF(K$6:K639,K639)=1,MAX(AA$6:AA638)+1,"")</f>
        <v/>
      </c>
      <c r="AB639" s="144">
        <f t="shared" si="129"/>
        <v>0</v>
      </c>
      <c r="AC639" s="24"/>
      <c r="AD639" s="24"/>
      <c r="AE639" s="24"/>
      <c r="AF639" s="24"/>
      <c r="AG639" s="24"/>
      <c r="AH639" s="24"/>
      <c r="AI639" s="24"/>
    </row>
    <row r="640" spans="2:35" ht="12.75">
      <c r="B640" s="31">
        <f>IF($B639="№",1,MAX($B$7:$B639)+1)</f>
        <v>634</v>
      </c>
      <c r="C640" s="147">
        <f t="shared" si="124"/>
        <v>0</v>
      </c>
      <c r="D640" s="9"/>
      <c r="E640" s="9"/>
      <c r="F640" s="10"/>
      <c r="G640" s="10"/>
      <c r="H640" s="11"/>
      <c r="I640" s="12"/>
      <c r="J640" s="12"/>
      <c r="K640" s="10"/>
      <c r="L640" s="33">
        <f t="shared" si="117"/>
        <v>0</v>
      </c>
      <c r="M640" s="34">
        <f t="shared" si="125"/>
        <v>0</v>
      </c>
      <c r="N640" s="17">
        <f t="shared" si="118"/>
        <v>0</v>
      </c>
      <c r="O640" s="35">
        <f t="shared" si="119"/>
        <v>0</v>
      </c>
      <c r="P640" s="32">
        <f t="shared" si="120"/>
        <v>0</v>
      </c>
      <c r="Q640" s="10"/>
      <c r="R640" s="13"/>
      <c r="S640" s="14"/>
      <c r="T640" s="10"/>
      <c r="U640" s="144" t="str">
        <f t="shared" si="126"/>
        <v/>
      </c>
      <c r="V640" s="15">
        <f t="shared" si="127"/>
        <v>0</v>
      </c>
      <c r="W640" s="16">
        <f t="shared" si="128"/>
        <v>0</v>
      </c>
      <c r="X640" s="16">
        <f t="shared" si="121"/>
        <v>0</v>
      </c>
      <c r="Y640" s="17">
        <f t="shared" si="122"/>
        <v>0</v>
      </c>
      <c r="Z640" s="17">
        <f t="shared" si="123"/>
        <v>1050.4399999999957</v>
      </c>
      <c r="AA640" s="205" t="str">
        <f>IF(COUNTIF(K$6:K640,K640)=1,MAX(AA$6:AA639)+1,"")</f>
        <v/>
      </c>
      <c r="AB640" s="144">
        <f t="shared" si="129"/>
        <v>0</v>
      </c>
      <c r="AC640" s="24"/>
      <c r="AD640" s="24"/>
      <c r="AE640" s="24"/>
      <c r="AF640" s="24"/>
      <c r="AG640" s="24"/>
      <c r="AH640" s="24"/>
      <c r="AI640" s="24"/>
    </row>
    <row r="641" spans="2:35" ht="12.75">
      <c r="B641" s="31">
        <f>IF($B640="№",1,MAX($B$7:$B640)+1)</f>
        <v>635</v>
      </c>
      <c r="C641" s="147">
        <f t="shared" si="124"/>
        <v>0</v>
      </c>
      <c r="D641" s="9"/>
      <c r="E641" s="9"/>
      <c r="F641" s="10"/>
      <c r="G641" s="10"/>
      <c r="H641" s="11"/>
      <c r="I641" s="12"/>
      <c r="J641" s="12"/>
      <c r="K641" s="10"/>
      <c r="L641" s="33">
        <f t="shared" si="117"/>
        <v>0</v>
      </c>
      <c r="M641" s="34">
        <f t="shared" si="125"/>
        <v>0</v>
      </c>
      <c r="N641" s="17">
        <f t="shared" si="118"/>
        <v>0</v>
      </c>
      <c r="O641" s="35">
        <f t="shared" si="119"/>
        <v>0</v>
      </c>
      <c r="P641" s="32">
        <f t="shared" si="120"/>
        <v>0</v>
      </c>
      <c r="Q641" s="10"/>
      <c r="R641" s="13"/>
      <c r="S641" s="14"/>
      <c r="T641" s="10"/>
      <c r="U641" s="144" t="str">
        <f t="shared" si="126"/>
        <v/>
      </c>
      <c r="V641" s="15">
        <f t="shared" si="127"/>
        <v>0</v>
      </c>
      <c r="W641" s="16">
        <f t="shared" si="128"/>
        <v>0</v>
      </c>
      <c r="X641" s="16">
        <f t="shared" si="121"/>
        <v>0</v>
      </c>
      <c r="Y641" s="17">
        <f t="shared" si="122"/>
        <v>0</v>
      </c>
      <c r="Z641" s="17">
        <f t="shared" si="123"/>
        <v>1050.4399999999957</v>
      </c>
      <c r="AA641" s="205" t="str">
        <f>IF(COUNTIF(K$6:K641,K641)=1,MAX(AA$6:AA640)+1,"")</f>
        <v/>
      </c>
      <c r="AB641" s="144">
        <f t="shared" si="129"/>
        <v>0</v>
      </c>
      <c r="AC641" s="24"/>
      <c r="AD641" s="24"/>
      <c r="AE641" s="24"/>
      <c r="AF641" s="24"/>
      <c r="AG641" s="24"/>
      <c r="AH641" s="24"/>
      <c r="AI641" s="24"/>
    </row>
    <row r="642" spans="2:35" ht="12.75">
      <c r="B642" s="31">
        <f>IF($B641="№",1,MAX($B$7:$B641)+1)</f>
        <v>636</v>
      </c>
      <c r="C642" s="147">
        <f t="shared" si="124"/>
        <v>0</v>
      </c>
      <c r="D642" s="9"/>
      <c r="E642" s="9"/>
      <c r="F642" s="10"/>
      <c r="G642" s="10"/>
      <c r="H642" s="11"/>
      <c r="I642" s="12"/>
      <c r="J642" s="12"/>
      <c r="K642" s="10"/>
      <c r="L642" s="33">
        <f t="shared" si="117"/>
        <v>0</v>
      </c>
      <c r="M642" s="34">
        <f t="shared" si="125"/>
        <v>0</v>
      </c>
      <c r="N642" s="17">
        <f t="shared" si="118"/>
        <v>0</v>
      </c>
      <c r="O642" s="35">
        <f t="shared" si="119"/>
        <v>0</v>
      </c>
      <c r="P642" s="32">
        <f t="shared" si="120"/>
        <v>0</v>
      </c>
      <c r="Q642" s="10"/>
      <c r="R642" s="13"/>
      <c r="S642" s="14"/>
      <c r="T642" s="10"/>
      <c r="U642" s="144" t="str">
        <f t="shared" si="126"/>
        <v/>
      </c>
      <c r="V642" s="15">
        <f t="shared" si="127"/>
        <v>0</v>
      </c>
      <c r="W642" s="16">
        <f t="shared" si="128"/>
        <v>0</v>
      </c>
      <c r="X642" s="16">
        <f t="shared" si="121"/>
        <v>0</v>
      </c>
      <c r="Y642" s="17">
        <f t="shared" si="122"/>
        <v>0</v>
      </c>
      <c r="Z642" s="17">
        <f t="shared" si="123"/>
        <v>1050.4399999999957</v>
      </c>
      <c r="AA642" s="205" t="str">
        <f>IF(COUNTIF(K$6:K642,K642)=1,MAX(AA$6:AA641)+1,"")</f>
        <v/>
      </c>
      <c r="AB642" s="144">
        <f t="shared" si="129"/>
        <v>0</v>
      </c>
      <c r="AC642" s="24"/>
      <c r="AD642" s="24"/>
      <c r="AE642" s="24"/>
      <c r="AF642" s="24"/>
      <c r="AG642" s="24"/>
      <c r="AH642" s="24"/>
      <c r="AI642" s="24"/>
    </row>
    <row r="643" spans="2:35" ht="12.75">
      <c r="B643" s="31">
        <f>IF($B642="№",1,MAX($B$7:$B642)+1)</f>
        <v>637</v>
      </c>
      <c r="C643" s="147">
        <f t="shared" si="124"/>
        <v>0</v>
      </c>
      <c r="D643" s="9"/>
      <c r="E643" s="9"/>
      <c r="F643" s="10"/>
      <c r="G643" s="10"/>
      <c r="H643" s="11"/>
      <c r="I643" s="12"/>
      <c r="J643" s="12"/>
      <c r="K643" s="10"/>
      <c r="L643" s="33">
        <f t="shared" si="117"/>
        <v>0</v>
      </c>
      <c r="M643" s="34">
        <f t="shared" si="125"/>
        <v>0</v>
      </c>
      <c r="N643" s="17">
        <f t="shared" si="118"/>
        <v>0</v>
      </c>
      <c r="O643" s="35">
        <f t="shared" si="119"/>
        <v>0</v>
      </c>
      <c r="P643" s="32">
        <f t="shared" si="120"/>
        <v>0</v>
      </c>
      <c r="Q643" s="10"/>
      <c r="R643" s="13"/>
      <c r="S643" s="14"/>
      <c r="T643" s="10"/>
      <c r="U643" s="144" t="str">
        <f t="shared" si="126"/>
        <v/>
      </c>
      <c r="V643" s="15">
        <f t="shared" si="127"/>
        <v>0</v>
      </c>
      <c r="W643" s="16">
        <f t="shared" si="128"/>
        <v>0</v>
      </c>
      <c r="X643" s="16">
        <f t="shared" si="121"/>
        <v>0</v>
      </c>
      <c r="Y643" s="17">
        <f t="shared" si="122"/>
        <v>0</v>
      </c>
      <c r="Z643" s="17">
        <f t="shared" si="123"/>
        <v>1050.4399999999957</v>
      </c>
      <c r="AA643" s="205" t="str">
        <f>IF(COUNTIF(K$6:K643,K643)=1,MAX(AA$6:AA642)+1,"")</f>
        <v/>
      </c>
      <c r="AB643" s="144">
        <f t="shared" si="129"/>
        <v>0</v>
      </c>
      <c r="AC643" s="24"/>
      <c r="AD643" s="24"/>
      <c r="AE643" s="24"/>
      <c r="AF643" s="24"/>
      <c r="AG643" s="24"/>
      <c r="AH643" s="24"/>
      <c r="AI643" s="24"/>
    </row>
    <row r="644" spans="2:35" ht="12.75">
      <c r="B644" s="31">
        <f>IF($B643="№",1,MAX($B$7:$B643)+1)</f>
        <v>638</v>
      </c>
      <c r="C644" s="147">
        <f t="shared" si="124"/>
        <v>0</v>
      </c>
      <c r="D644" s="9"/>
      <c r="E644" s="9"/>
      <c r="F644" s="10"/>
      <c r="G644" s="10"/>
      <c r="H644" s="11"/>
      <c r="I644" s="12"/>
      <c r="J644" s="12"/>
      <c r="K644" s="10"/>
      <c r="L644" s="33">
        <f t="shared" si="117"/>
        <v>0</v>
      </c>
      <c r="M644" s="34">
        <f t="shared" si="125"/>
        <v>0</v>
      </c>
      <c r="N644" s="17">
        <f t="shared" si="118"/>
        <v>0</v>
      </c>
      <c r="O644" s="35">
        <f t="shared" si="119"/>
        <v>0</v>
      </c>
      <c r="P644" s="32">
        <f t="shared" si="120"/>
        <v>0</v>
      </c>
      <c r="Q644" s="10"/>
      <c r="R644" s="13"/>
      <c r="S644" s="14"/>
      <c r="T644" s="10"/>
      <c r="U644" s="144" t="str">
        <f t="shared" si="126"/>
        <v/>
      </c>
      <c r="V644" s="15">
        <f t="shared" si="127"/>
        <v>0</v>
      </c>
      <c r="W644" s="16">
        <f t="shared" si="128"/>
        <v>0</v>
      </c>
      <c r="X644" s="16">
        <f t="shared" si="121"/>
        <v>0</v>
      </c>
      <c r="Y644" s="17">
        <f t="shared" si="122"/>
        <v>0</v>
      </c>
      <c r="Z644" s="17">
        <f t="shared" si="123"/>
        <v>1050.4399999999957</v>
      </c>
      <c r="AA644" s="205" t="str">
        <f>IF(COUNTIF(K$6:K644,K644)=1,MAX(AA$6:AA643)+1,"")</f>
        <v/>
      </c>
      <c r="AB644" s="144">
        <f t="shared" si="129"/>
        <v>0</v>
      </c>
      <c r="AC644" s="24"/>
      <c r="AD644" s="24"/>
      <c r="AE644" s="24"/>
      <c r="AF644" s="24"/>
      <c r="AG644" s="24"/>
      <c r="AH644" s="24"/>
      <c r="AI644" s="24"/>
    </row>
    <row r="645" spans="2:35" ht="12.75">
      <c r="B645" s="31">
        <f>IF($B644="№",1,MAX($B$7:$B644)+1)</f>
        <v>639</v>
      </c>
      <c r="C645" s="147">
        <f t="shared" si="124"/>
        <v>0</v>
      </c>
      <c r="D645" s="9"/>
      <c r="E645" s="9"/>
      <c r="F645" s="10"/>
      <c r="G645" s="10"/>
      <c r="H645" s="11"/>
      <c r="I645" s="12"/>
      <c r="J645" s="12"/>
      <c r="K645" s="10"/>
      <c r="L645" s="33">
        <f t="shared" si="117"/>
        <v>0</v>
      </c>
      <c r="M645" s="34">
        <f t="shared" si="125"/>
        <v>0</v>
      </c>
      <c r="N645" s="17">
        <f t="shared" si="118"/>
        <v>0</v>
      </c>
      <c r="O645" s="35">
        <f t="shared" si="119"/>
        <v>0</v>
      </c>
      <c r="P645" s="32">
        <f t="shared" si="120"/>
        <v>0</v>
      </c>
      <c r="Q645" s="10"/>
      <c r="R645" s="13"/>
      <c r="S645" s="14"/>
      <c r="T645" s="10"/>
      <c r="U645" s="144" t="str">
        <f t="shared" si="126"/>
        <v/>
      </c>
      <c r="V645" s="15">
        <f t="shared" si="127"/>
        <v>0</v>
      </c>
      <c r="W645" s="16">
        <f t="shared" si="128"/>
        <v>0</v>
      </c>
      <c r="X645" s="16">
        <f t="shared" si="121"/>
        <v>0</v>
      </c>
      <c r="Y645" s="17">
        <f t="shared" si="122"/>
        <v>0</v>
      </c>
      <c r="Z645" s="17">
        <f t="shared" si="123"/>
        <v>1050.4399999999957</v>
      </c>
      <c r="AA645" s="205" t="str">
        <f>IF(COUNTIF(K$6:K645,K645)=1,MAX(AA$6:AA644)+1,"")</f>
        <v/>
      </c>
      <c r="AB645" s="144">
        <f t="shared" si="129"/>
        <v>0</v>
      </c>
      <c r="AC645" s="24"/>
      <c r="AD645" s="24"/>
      <c r="AE645" s="24"/>
      <c r="AF645" s="24"/>
      <c r="AG645" s="24"/>
      <c r="AH645" s="24"/>
      <c r="AI645" s="24"/>
    </row>
    <row r="646" spans="2:35" ht="12.75">
      <c r="B646" s="31">
        <f>IF($B645="№",1,MAX($B$7:$B645)+1)</f>
        <v>640</v>
      </c>
      <c r="C646" s="147">
        <f t="shared" si="124"/>
        <v>0</v>
      </c>
      <c r="D646" s="9"/>
      <c r="E646" s="9"/>
      <c r="F646" s="10"/>
      <c r="G646" s="10"/>
      <c r="H646" s="11"/>
      <c r="I646" s="12"/>
      <c r="J646" s="12"/>
      <c r="K646" s="10"/>
      <c r="L646" s="33">
        <f t="shared" si="117"/>
        <v>0</v>
      </c>
      <c r="M646" s="34">
        <f t="shared" si="125"/>
        <v>0</v>
      </c>
      <c r="N646" s="17">
        <f t="shared" si="118"/>
        <v>0</v>
      </c>
      <c r="O646" s="35">
        <f t="shared" si="119"/>
        <v>0</v>
      </c>
      <c r="P646" s="32">
        <f t="shared" si="120"/>
        <v>0</v>
      </c>
      <c r="Q646" s="10"/>
      <c r="R646" s="13"/>
      <c r="S646" s="14"/>
      <c r="T646" s="10"/>
      <c r="U646" s="144" t="str">
        <f t="shared" si="126"/>
        <v/>
      </c>
      <c r="V646" s="15">
        <f t="shared" si="127"/>
        <v>0</v>
      </c>
      <c r="W646" s="16">
        <f t="shared" si="128"/>
        <v>0</v>
      </c>
      <c r="X646" s="16">
        <f t="shared" si="121"/>
        <v>0</v>
      </c>
      <c r="Y646" s="17">
        <f t="shared" si="122"/>
        <v>0</v>
      </c>
      <c r="Z646" s="17">
        <f t="shared" si="123"/>
        <v>1050.4399999999957</v>
      </c>
      <c r="AA646" s="205" t="str">
        <f>IF(COUNTIF(K$6:K646,K646)=1,MAX(AA$6:AA645)+1,"")</f>
        <v/>
      </c>
      <c r="AB646" s="144">
        <f t="shared" si="129"/>
        <v>0</v>
      </c>
      <c r="AC646" s="24"/>
      <c r="AD646" s="24"/>
      <c r="AE646" s="24"/>
      <c r="AF646" s="24"/>
      <c r="AG646" s="24"/>
      <c r="AH646" s="24"/>
      <c r="AI646" s="24"/>
    </row>
    <row r="647" spans="2:35" ht="12.75">
      <c r="B647" s="31">
        <f>IF($B646="№",1,MAX($B$7:$B646)+1)</f>
        <v>641</v>
      </c>
      <c r="C647" s="147">
        <f t="shared" si="124"/>
        <v>0</v>
      </c>
      <c r="D647" s="9"/>
      <c r="E647" s="9"/>
      <c r="F647" s="10"/>
      <c r="G647" s="10"/>
      <c r="H647" s="11"/>
      <c r="I647" s="12"/>
      <c r="J647" s="12"/>
      <c r="K647" s="10"/>
      <c r="L647" s="33">
        <f t="shared" ref="L647:L710" si="130">IF(OR($P$2*$C647*$H647*$W647*$I647*$J647=0,$F647="",$G647=""),0,IF(OR($G647="Long",$G647="buy"),($J647-$I647),($I647-$J647)))</f>
        <v>0</v>
      </c>
      <c r="M647" s="34">
        <f t="shared" si="125"/>
        <v>0</v>
      </c>
      <c r="N647" s="17">
        <f t="shared" ref="N647:N710" si="131">IF(OR($P$2*$C647*$H647*$I647*$J647=0,$F647="",$G647=""),0,$Y647-$X647)</f>
        <v>0</v>
      </c>
      <c r="O647" s="35">
        <f t="shared" ref="O647:O710" si="132">IFERROR(IF(OR($P$2*$C647*$H647*$I647*$J647=0,$F647="",$G647=""),0,$N647/$W647),"")</f>
        <v>0</v>
      </c>
      <c r="P647" s="32">
        <f t="shared" ref="P647:P710" si="133">IF(OR($E647=0,$D647=0,$E647&lt;$D647),0,$E647-$D647)</f>
        <v>0</v>
      </c>
      <c r="Q647" s="10"/>
      <c r="R647" s="13"/>
      <c r="S647" s="14"/>
      <c r="T647" s="10"/>
      <c r="U647" s="144" t="str">
        <f t="shared" si="126"/>
        <v/>
      </c>
      <c r="V647" s="15">
        <f t="shared" si="127"/>
        <v>0</v>
      </c>
      <c r="W647" s="16">
        <f t="shared" si="128"/>
        <v>0</v>
      </c>
      <c r="X647" s="16">
        <f t="shared" ref="X647:X710" si="134">IF(OR($P$2*$C647*$H647*$W647*$I647=0,$F647=""),0,IF($U647="ME",$D$3*$H647,$E$3*$H647))</f>
        <v>0</v>
      </c>
      <c r="Y647" s="17">
        <f t="shared" ref="Y647:Y710" si="135">IF(OR($P$2*$C647*$H647*$I647*$J647=0,$F647=""),0,IF($U647="ME",$L647*5*$H647,$L647*50*$H647))</f>
        <v>0</v>
      </c>
      <c r="Z647" s="17">
        <f t="shared" ref="Z647:Z710" si="136">$Z646+$N647+$S647</f>
        <v>1050.4399999999957</v>
      </c>
      <c r="AA647" s="205" t="str">
        <f>IF(COUNTIF(K$6:K647,K647)=1,MAX(AA$6:AA646)+1,"")</f>
        <v/>
      </c>
      <c r="AB647" s="144">
        <f t="shared" si="129"/>
        <v>0</v>
      </c>
      <c r="AC647" s="24"/>
      <c r="AD647" s="24"/>
      <c r="AE647" s="24"/>
      <c r="AF647" s="24"/>
      <c r="AG647" s="24"/>
      <c r="AH647" s="24"/>
      <c r="AI647" s="24"/>
    </row>
    <row r="648" spans="2:35" ht="12.75">
      <c r="B648" s="31">
        <f>IF($B647="№",1,MAX($B$7:$B647)+1)</f>
        <v>642</v>
      </c>
      <c r="C648" s="147">
        <f t="shared" ref="C648:C711" si="137">INT($D648)</f>
        <v>0</v>
      </c>
      <c r="D648" s="9"/>
      <c r="E648" s="9"/>
      <c r="F648" s="10"/>
      <c r="G648" s="10"/>
      <c r="H648" s="11"/>
      <c r="I648" s="12"/>
      <c r="J648" s="12"/>
      <c r="K648" s="10"/>
      <c r="L648" s="33">
        <f t="shared" si="130"/>
        <v>0</v>
      </c>
      <c r="M648" s="34">
        <f t="shared" ref="M648:M711" si="138">$L648*4</f>
        <v>0</v>
      </c>
      <c r="N648" s="17">
        <f t="shared" si="131"/>
        <v>0</v>
      </c>
      <c r="O648" s="35">
        <f t="shared" si="132"/>
        <v>0</v>
      </c>
      <c r="P648" s="32">
        <f t="shared" si="133"/>
        <v>0</v>
      </c>
      <c r="Q648" s="10"/>
      <c r="R648" s="13"/>
      <c r="S648" s="14"/>
      <c r="T648" s="10"/>
      <c r="U648" s="144" t="str">
        <f t="shared" ref="U648:U711" si="139">LEFT($F648,2)</f>
        <v/>
      </c>
      <c r="V648" s="15">
        <f t="shared" ref="V648:V711" si="140">$D648-INT($D648)</f>
        <v>0</v>
      </c>
      <c r="W648" s="16">
        <f t="shared" ref="W648:W711" si="141">IF($P$2*$C648*$H648=0,0,IF($W647="Сумма на момент открытия сделки",$P$2,$W647+$N647+$S647))</f>
        <v>0</v>
      </c>
      <c r="X648" s="16">
        <f t="shared" si="134"/>
        <v>0</v>
      </c>
      <c r="Y648" s="17">
        <f t="shared" si="135"/>
        <v>0</v>
      </c>
      <c r="Z648" s="17">
        <f t="shared" si="136"/>
        <v>1050.4399999999957</v>
      </c>
      <c r="AA648" s="205" t="str">
        <f>IF(COUNTIF(K$6:K648,K648)=1,MAX(AA$6:AA647)+1,"")</f>
        <v/>
      </c>
      <c r="AB648" s="144">
        <f t="shared" ref="AB648:AB711" si="142">K648</f>
        <v>0</v>
      </c>
      <c r="AC648" s="24"/>
      <c r="AD648" s="24"/>
      <c r="AE648" s="24"/>
      <c r="AF648" s="24"/>
      <c r="AG648" s="24"/>
      <c r="AH648" s="24"/>
      <c r="AI648" s="24"/>
    </row>
    <row r="649" spans="2:35" ht="12.75">
      <c r="B649" s="31">
        <f>IF($B648="№",1,MAX($B$7:$B648)+1)</f>
        <v>643</v>
      </c>
      <c r="C649" s="147">
        <f t="shared" si="137"/>
        <v>0</v>
      </c>
      <c r="D649" s="9"/>
      <c r="E649" s="9"/>
      <c r="F649" s="10"/>
      <c r="G649" s="10"/>
      <c r="H649" s="11"/>
      <c r="I649" s="12"/>
      <c r="J649" s="12"/>
      <c r="K649" s="10"/>
      <c r="L649" s="33">
        <f t="shared" si="130"/>
        <v>0</v>
      </c>
      <c r="M649" s="34">
        <f t="shared" si="138"/>
        <v>0</v>
      </c>
      <c r="N649" s="17">
        <f t="shared" si="131"/>
        <v>0</v>
      </c>
      <c r="O649" s="35">
        <f t="shared" si="132"/>
        <v>0</v>
      </c>
      <c r="P649" s="32">
        <f t="shared" si="133"/>
        <v>0</v>
      </c>
      <c r="Q649" s="10"/>
      <c r="R649" s="13"/>
      <c r="S649" s="14"/>
      <c r="T649" s="10"/>
      <c r="U649" s="144" t="str">
        <f t="shared" si="139"/>
        <v/>
      </c>
      <c r="V649" s="15">
        <f t="shared" si="140"/>
        <v>0</v>
      </c>
      <c r="W649" s="16">
        <f t="shared" si="141"/>
        <v>0</v>
      </c>
      <c r="X649" s="16">
        <f t="shared" si="134"/>
        <v>0</v>
      </c>
      <c r="Y649" s="17">
        <f t="shared" si="135"/>
        <v>0</v>
      </c>
      <c r="Z649" s="17">
        <f t="shared" si="136"/>
        <v>1050.4399999999957</v>
      </c>
      <c r="AA649" s="205" t="str">
        <f>IF(COUNTIF(K$6:K649,K649)=1,MAX(AA$6:AA648)+1,"")</f>
        <v/>
      </c>
      <c r="AB649" s="144">
        <f t="shared" si="142"/>
        <v>0</v>
      </c>
      <c r="AC649" s="24"/>
      <c r="AD649" s="24"/>
      <c r="AE649" s="24"/>
      <c r="AF649" s="24"/>
      <c r="AG649" s="24"/>
      <c r="AH649" s="24"/>
      <c r="AI649" s="24"/>
    </row>
    <row r="650" spans="2:35" ht="12.75">
      <c r="B650" s="31">
        <f>IF($B649="№",1,MAX($B$7:$B649)+1)</f>
        <v>644</v>
      </c>
      <c r="C650" s="147">
        <f t="shared" si="137"/>
        <v>0</v>
      </c>
      <c r="D650" s="9"/>
      <c r="E650" s="9"/>
      <c r="F650" s="10"/>
      <c r="G650" s="10"/>
      <c r="H650" s="11"/>
      <c r="I650" s="12"/>
      <c r="J650" s="12"/>
      <c r="K650" s="10"/>
      <c r="L650" s="33">
        <f t="shared" si="130"/>
        <v>0</v>
      </c>
      <c r="M650" s="34">
        <f t="shared" si="138"/>
        <v>0</v>
      </c>
      <c r="N650" s="17">
        <f t="shared" si="131"/>
        <v>0</v>
      </c>
      <c r="O650" s="35">
        <f t="shared" si="132"/>
        <v>0</v>
      </c>
      <c r="P650" s="32">
        <f t="shared" si="133"/>
        <v>0</v>
      </c>
      <c r="Q650" s="10"/>
      <c r="R650" s="13"/>
      <c r="S650" s="14"/>
      <c r="T650" s="10"/>
      <c r="U650" s="144" t="str">
        <f t="shared" si="139"/>
        <v/>
      </c>
      <c r="V650" s="15">
        <f t="shared" si="140"/>
        <v>0</v>
      </c>
      <c r="W650" s="16">
        <f t="shared" si="141"/>
        <v>0</v>
      </c>
      <c r="X650" s="16">
        <f t="shared" si="134"/>
        <v>0</v>
      </c>
      <c r="Y650" s="17">
        <f t="shared" si="135"/>
        <v>0</v>
      </c>
      <c r="Z650" s="17">
        <f t="shared" si="136"/>
        <v>1050.4399999999957</v>
      </c>
      <c r="AA650" s="205" t="str">
        <f>IF(COUNTIF(K$6:K650,K650)=1,MAX(AA$6:AA649)+1,"")</f>
        <v/>
      </c>
      <c r="AB650" s="144">
        <f t="shared" si="142"/>
        <v>0</v>
      </c>
      <c r="AC650" s="24"/>
      <c r="AD650" s="24"/>
      <c r="AE650" s="24"/>
      <c r="AF650" s="24"/>
      <c r="AG650" s="24"/>
      <c r="AH650" s="24"/>
      <c r="AI650" s="24"/>
    </row>
    <row r="651" spans="2:35" ht="12.75">
      <c r="B651" s="31">
        <f>IF($B650="№",1,MAX($B$7:$B650)+1)</f>
        <v>645</v>
      </c>
      <c r="C651" s="147">
        <f t="shared" si="137"/>
        <v>0</v>
      </c>
      <c r="D651" s="9"/>
      <c r="E651" s="9"/>
      <c r="F651" s="10"/>
      <c r="G651" s="10"/>
      <c r="H651" s="11"/>
      <c r="I651" s="12"/>
      <c r="J651" s="12"/>
      <c r="K651" s="10"/>
      <c r="L651" s="33">
        <f t="shared" si="130"/>
        <v>0</v>
      </c>
      <c r="M651" s="34">
        <f t="shared" si="138"/>
        <v>0</v>
      </c>
      <c r="N651" s="17">
        <f t="shared" si="131"/>
        <v>0</v>
      </c>
      <c r="O651" s="35">
        <f t="shared" si="132"/>
        <v>0</v>
      </c>
      <c r="P651" s="32">
        <f t="shared" si="133"/>
        <v>0</v>
      </c>
      <c r="Q651" s="10"/>
      <c r="R651" s="13"/>
      <c r="S651" s="14"/>
      <c r="T651" s="10"/>
      <c r="U651" s="144" t="str">
        <f t="shared" si="139"/>
        <v/>
      </c>
      <c r="V651" s="15">
        <f t="shared" si="140"/>
        <v>0</v>
      </c>
      <c r="W651" s="16">
        <f t="shared" si="141"/>
        <v>0</v>
      </c>
      <c r="X651" s="16">
        <f t="shared" si="134"/>
        <v>0</v>
      </c>
      <c r="Y651" s="17">
        <f t="shared" si="135"/>
        <v>0</v>
      </c>
      <c r="Z651" s="17">
        <f t="shared" si="136"/>
        <v>1050.4399999999957</v>
      </c>
      <c r="AA651" s="205" t="str">
        <f>IF(COUNTIF(K$6:K651,K651)=1,MAX(AA$6:AA650)+1,"")</f>
        <v/>
      </c>
      <c r="AB651" s="144">
        <f t="shared" si="142"/>
        <v>0</v>
      </c>
      <c r="AC651" s="24"/>
      <c r="AD651" s="24"/>
      <c r="AE651" s="24"/>
      <c r="AF651" s="24"/>
      <c r="AG651" s="24"/>
      <c r="AH651" s="24"/>
      <c r="AI651" s="24"/>
    </row>
    <row r="652" spans="2:35" ht="12.75">
      <c r="B652" s="31">
        <f>IF($B651="№",1,MAX($B$7:$B651)+1)</f>
        <v>646</v>
      </c>
      <c r="C652" s="147">
        <f t="shared" si="137"/>
        <v>0</v>
      </c>
      <c r="D652" s="9"/>
      <c r="E652" s="9"/>
      <c r="F652" s="10"/>
      <c r="G652" s="10"/>
      <c r="H652" s="11"/>
      <c r="I652" s="12"/>
      <c r="J652" s="12"/>
      <c r="K652" s="10"/>
      <c r="L652" s="33">
        <f t="shared" si="130"/>
        <v>0</v>
      </c>
      <c r="M652" s="34">
        <f t="shared" si="138"/>
        <v>0</v>
      </c>
      <c r="N652" s="17">
        <f t="shared" si="131"/>
        <v>0</v>
      </c>
      <c r="O652" s="35">
        <f t="shared" si="132"/>
        <v>0</v>
      </c>
      <c r="P652" s="32">
        <f t="shared" si="133"/>
        <v>0</v>
      </c>
      <c r="Q652" s="10"/>
      <c r="R652" s="13"/>
      <c r="S652" s="14"/>
      <c r="T652" s="10"/>
      <c r="U652" s="144" t="str">
        <f t="shared" si="139"/>
        <v/>
      </c>
      <c r="V652" s="15">
        <f t="shared" si="140"/>
        <v>0</v>
      </c>
      <c r="W652" s="16">
        <f t="shared" si="141"/>
        <v>0</v>
      </c>
      <c r="X652" s="16">
        <f t="shared" si="134"/>
        <v>0</v>
      </c>
      <c r="Y652" s="17">
        <f t="shared" si="135"/>
        <v>0</v>
      </c>
      <c r="Z652" s="17">
        <f t="shared" si="136"/>
        <v>1050.4399999999957</v>
      </c>
      <c r="AA652" s="205" t="str">
        <f>IF(COUNTIF(K$6:K652,K652)=1,MAX(AA$6:AA651)+1,"")</f>
        <v/>
      </c>
      <c r="AB652" s="144">
        <f t="shared" si="142"/>
        <v>0</v>
      </c>
      <c r="AC652" s="24"/>
      <c r="AD652" s="24"/>
      <c r="AE652" s="24"/>
      <c r="AF652" s="24"/>
      <c r="AG652" s="24"/>
      <c r="AH652" s="24"/>
      <c r="AI652" s="24"/>
    </row>
    <row r="653" spans="2:35" ht="12.75">
      <c r="B653" s="31">
        <f>IF($B652="№",1,MAX($B$7:$B652)+1)</f>
        <v>647</v>
      </c>
      <c r="C653" s="147">
        <f t="shared" si="137"/>
        <v>0</v>
      </c>
      <c r="D653" s="9"/>
      <c r="E653" s="9"/>
      <c r="F653" s="10"/>
      <c r="G653" s="10"/>
      <c r="H653" s="11"/>
      <c r="I653" s="12"/>
      <c r="J653" s="12"/>
      <c r="K653" s="10"/>
      <c r="L653" s="33">
        <f t="shared" si="130"/>
        <v>0</v>
      </c>
      <c r="M653" s="34">
        <f t="shared" si="138"/>
        <v>0</v>
      </c>
      <c r="N653" s="17">
        <f t="shared" si="131"/>
        <v>0</v>
      </c>
      <c r="O653" s="35">
        <f t="shared" si="132"/>
        <v>0</v>
      </c>
      <c r="P653" s="32">
        <f t="shared" si="133"/>
        <v>0</v>
      </c>
      <c r="Q653" s="10"/>
      <c r="R653" s="13"/>
      <c r="S653" s="14"/>
      <c r="T653" s="10"/>
      <c r="U653" s="144" t="str">
        <f t="shared" si="139"/>
        <v/>
      </c>
      <c r="V653" s="15">
        <f t="shared" si="140"/>
        <v>0</v>
      </c>
      <c r="W653" s="16">
        <f t="shared" si="141"/>
        <v>0</v>
      </c>
      <c r="X653" s="16">
        <f t="shared" si="134"/>
        <v>0</v>
      </c>
      <c r="Y653" s="17">
        <f t="shared" si="135"/>
        <v>0</v>
      </c>
      <c r="Z653" s="17">
        <f t="shared" si="136"/>
        <v>1050.4399999999957</v>
      </c>
      <c r="AA653" s="205" t="str">
        <f>IF(COUNTIF(K$6:K653,K653)=1,MAX(AA$6:AA652)+1,"")</f>
        <v/>
      </c>
      <c r="AB653" s="144">
        <f t="shared" si="142"/>
        <v>0</v>
      </c>
      <c r="AC653" s="24"/>
      <c r="AD653" s="24"/>
      <c r="AE653" s="24"/>
      <c r="AF653" s="24"/>
      <c r="AG653" s="24"/>
      <c r="AH653" s="24"/>
      <c r="AI653" s="24"/>
    </row>
    <row r="654" spans="2:35" ht="12.75">
      <c r="B654" s="31">
        <f>IF($B653="№",1,MAX($B$7:$B653)+1)</f>
        <v>648</v>
      </c>
      <c r="C654" s="147">
        <f t="shared" si="137"/>
        <v>0</v>
      </c>
      <c r="D654" s="9"/>
      <c r="E654" s="9"/>
      <c r="F654" s="10"/>
      <c r="G654" s="10"/>
      <c r="H654" s="11"/>
      <c r="I654" s="12"/>
      <c r="J654" s="12"/>
      <c r="K654" s="10"/>
      <c r="L654" s="33">
        <f t="shared" si="130"/>
        <v>0</v>
      </c>
      <c r="M654" s="34">
        <f t="shared" si="138"/>
        <v>0</v>
      </c>
      <c r="N654" s="17">
        <f t="shared" si="131"/>
        <v>0</v>
      </c>
      <c r="O654" s="35">
        <f t="shared" si="132"/>
        <v>0</v>
      </c>
      <c r="P654" s="32">
        <f t="shared" si="133"/>
        <v>0</v>
      </c>
      <c r="Q654" s="10"/>
      <c r="R654" s="13"/>
      <c r="S654" s="14"/>
      <c r="T654" s="10"/>
      <c r="U654" s="144" t="str">
        <f t="shared" si="139"/>
        <v/>
      </c>
      <c r="V654" s="15">
        <f t="shared" si="140"/>
        <v>0</v>
      </c>
      <c r="W654" s="16">
        <f t="shared" si="141"/>
        <v>0</v>
      </c>
      <c r="X654" s="16">
        <f t="shared" si="134"/>
        <v>0</v>
      </c>
      <c r="Y654" s="17">
        <f t="shared" si="135"/>
        <v>0</v>
      </c>
      <c r="Z654" s="17">
        <f t="shared" si="136"/>
        <v>1050.4399999999957</v>
      </c>
      <c r="AA654" s="205" t="str">
        <f>IF(COUNTIF(K$6:K654,K654)=1,MAX(AA$6:AA653)+1,"")</f>
        <v/>
      </c>
      <c r="AB654" s="144">
        <f t="shared" si="142"/>
        <v>0</v>
      </c>
      <c r="AC654" s="24"/>
      <c r="AD654" s="24"/>
      <c r="AE654" s="24"/>
      <c r="AF654" s="24"/>
      <c r="AG654" s="24"/>
      <c r="AH654" s="24"/>
      <c r="AI654" s="24"/>
    </row>
    <row r="655" spans="2:35" ht="12.75">
      <c r="B655" s="31">
        <f>IF($B654="№",1,MAX($B$7:$B654)+1)</f>
        <v>649</v>
      </c>
      <c r="C655" s="147">
        <f t="shared" si="137"/>
        <v>0</v>
      </c>
      <c r="D655" s="9"/>
      <c r="E655" s="9"/>
      <c r="F655" s="10"/>
      <c r="G655" s="10"/>
      <c r="H655" s="11"/>
      <c r="I655" s="12"/>
      <c r="J655" s="12"/>
      <c r="K655" s="10"/>
      <c r="L655" s="33">
        <f t="shared" si="130"/>
        <v>0</v>
      </c>
      <c r="M655" s="34">
        <f t="shared" si="138"/>
        <v>0</v>
      </c>
      <c r="N655" s="17">
        <f t="shared" si="131"/>
        <v>0</v>
      </c>
      <c r="O655" s="35">
        <f t="shared" si="132"/>
        <v>0</v>
      </c>
      <c r="P655" s="32">
        <f t="shared" si="133"/>
        <v>0</v>
      </c>
      <c r="Q655" s="10"/>
      <c r="R655" s="13"/>
      <c r="S655" s="14"/>
      <c r="T655" s="10"/>
      <c r="U655" s="144" t="str">
        <f t="shared" si="139"/>
        <v/>
      </c>
      <c r="V655" s="15">
        <f t="shared" si="140"/>
        <v>0</v>
      </c>
      <c r="W655" s="16">
        <f t="shared" si="141"/>
        <v>0</v>
      </c>
      <c r="X655" s="16">
        <f t="shared" si="134"/>
        <v>0</v>
      </c>
      <c r="Y655" s="17">
        <f t="shared" si="135"/>
        <v>0</v>
      </c>
      <c r="Z655" s="17">
        <f t="shared" si="136"/>
        <v>1050.4399999999957</v>
      </c>
      <c r="AA655" s="205" t="str">
        <f>IF(COUNTIF(K$6:K655,K655)=1,MAX(AA$6:AA654)+1,"")</f>
        <v/>
      </c>
      <c r="AB655" s="144">
        <f t="shared" si="142"/>
        <v>0</v>
      </c>
      <c r="AC655" s="24"/>
      <c r="AD655" s="24"/>
      <c r="AE655" s="24"/>
      <c r="AF655" s="24"/>
      <c r="AG655" s="24"/>
      <c r="AH655" s="24"/>
      <c r="AI655" s="24"/>
    </row>
    <row r="656" spans="2:35" ht="12.75">
      <c r="B656" s="31">
        <f>IF($B655="№",1,MAX($B$7:$B655)+1)</f>
        <v>650</v>
      </c>
      <c r="C656" s="147">
        <f t="shared" si="137"/>
        <v>0</v>
      </c>
      <c r="D656" s="9"/>
      <c r="E656" s="9"/>
      <c r="F656" s="10"/>
      <c r="G656" s="10"/>
      <c r="H656" s="11"/>
      <c r="I656" s="12"/>
      <c r="J656" s="12"/>
      <c r="K656" s="10"/>
      <c r="L656" s="33">
        <f t="shared" si="130"/>
        <v>0</v>
      </c>
      <c r="M656" s="34">
        <f t="shared" si="138"/>
        <v>0</v>
      </c>
      <c r="N656" s="17">
        <f t="shared" si="131"/>
        <v>0</v>
      </c>
      <c r="O656" s="35">
        <f t="shared" si="132"/>
        <v>0</v>
      </c>
      <c r="P656" s="32">
        <f t="shared" si="133"/>
        <v>0</v>
      </c>
      <c r="Q656" s="10"/>
      <c r="R656" s="13"/>
      <c r="S656" s="14"/>
      <c r="T656" s="10"/>
      <c r="U656" s="144" t="str">
        <f t="shared" si="139"/>
        <v/>
      </c>
      <c r="V656" s="15">
        <f t="shared" si="140"/>
        <v>0</v>
      </c>
      <c r="W656" s="16">
        <f t="shared" si="141"/>
        <v>0</v>
      </c>
      <c r="X656" s="16">
        <f t="shared" si="134"/>
        <v>0</v>
      </c>
      <c r="Y656" s="17">
        <f t="shared" si="135"/>
        <v>0</v>
      </c>
      <c r="Z656" s="17">
        <f t="shared" si="136"/>
        <v>1050.4399999999957</v>
      </c>
      <c r="AA656" s="205" t="str">
        <f>IF(COUNTIF(K$6:K656,K656)=1,MAX(AA$6:AA655)+1,"")</f>
        <v/>
      </c>
      <c r="AB656" s="144">
        <f t="shared" si="142"/>
        <v>0</v>
      </c>
      <c r="AC656" s="24"/>
      <c r="AD656" s="24"/>
      <c r="AE656" s="24"/>
      <c r="AF656" s="24"/>
      <c r="AG656" s="24"/>
      <c r="AH656" s="24"/>
      <c r="AI656" s="24"/>
    </row>
    <row r="657" spans="2:35" ht="12.75">
      <c r="B657" s="31">
        <f>IF($B656="№",1,MAX($B$7:$B656)+1)</f>
        <v>651</v>
      </c>
      <c r="C657" s="147">
        <f t="shared" si="137"/>
        <v>0</v>
      </c>
      <c r="D657" s="9"/>
      <c r="E657" s="9"/>
      <c r="F657" s="10"/>
      <c r="G657" s="10"/>
      <c r="H657" s="11"/>
      <c r="I657" s="12"/>
      <c r="J657" s="12"/>
      <c r="K657" s="10"/>
      <c r="L657" s="33">
        <f t="shared" si="130"/>
        <v>0</v>
      </c>
      <c r="M657" s="34">
        <f t="shared" si="138"/>
        <v>0</v>
      </c>
      <c r="N657" s="17">
        <f t="shared" si="131"/>
        <v>0</v>
      </c>
      <c r="O657" s="35">
        <f t="shared" si="132"/>
        <v>0</v>
      </c>
      <c r="P657" s="32">
        <f t="shared" si="133"/>
        <v>0</v>
      </c>
      <c r="Q657" s="10"/>
      <c r="R657" s="13"/>
      <c r="S657" s="14"/>
      <c r="T657" s="10"/>
      <c r="U657" s="144" t="str">
        <f t="shared" si="139"/>
        <v/>
      </c>
      <c r="V657" s="15">
        <f t="shared" si="140"/>
        <v>0</v>
      </c>
      <c r="W657" s="16">
        <f t="shared" si="141"/>
        <v>0</v>
      </c>
      <c r="X657" s="16">
        <f t="shared" si="134"/>
        <v>0</v>
      </c>
      <c r="Y657" s="17">
        <f t="shared" si="135"/>
        <v>0</v>
      </c>
      <c r="Z657" s="17">
        <f t="shared" si="136"/>
        <v>1050.4399999999957</v>
      </c>
      <c r="AA657" s="205" t="str">
        <f>IF(COUNTIF(K$6:K657,K657)=1,MAX(AA$6:AA656)+1,"")</f>
        <v/>
      </c>
      <c r="AB657" s="144">
        <f t="shared" si="142"/>
        <v>0</v>
      </c>
      <c r="AC657" s="24"/>
      <c r="AD657" s="24"/>
      <c r="AE657" s="24"/>
      <c r="AF657" s="24"/>
      <c r="AG657" s="24"/>
      <c r="AH657" s="24"/>
      <c r="AI657" s="24"/>
    </row>
    <row r="658" spans="2:35" ht="12.75">
      <c r="B658" s="31">
        <f>IF($B657="№",1,MAX($B$7:$B657)+1)</f>
        <v>652</v>
      </c>
      <c r="C658" s="147">
        <f t="shared" si="137"/>
        <v>0</v>
      </c>
      <c r="D658" s="9"/>
      <c r="E658" s="9"/>
      <c r="F658" s="10"/>
      <c r="G658" s="10"/>
      <c r="H658" s="11"/>
      <c r="I658" s="12"/>
      <c r="J658" s="12"/>
      <c r="K658" s="10"/>
      <c r="L658" s="33">
        <f t="shared" si="130"/>
        <v>0</v>
      </c>
      <c r="M658" s="34">
        <f t="shared" si="138"/>
        <v>0</v>
      </c>
      <c r="N658" s="17">
        <f t="shared" si="131"/>
        <v>0</v>
      </c>
      <c r="O658" s="35">
        <f t="shared" si="132"/>
        <v>0</v>
      </c>
      <c r="P658" s="32">
        <f t="shared" si="133"/>
        <v>0</v>
      </c>
      <c r="Q658" s="10"/>
      <c r="R658" s="13"/>
      <c r="S658" s="14"/>
      <c r="T658" s="10"/>
      <c r="U658" s="144" t="str">
        <f t="shared" si="139"/>
        <v/>
      </c>
      <c r="V658" s="15">
        <f t="shared" si="140"/>
        <v>0</v>
      </c>
      <c r="W658" s="16">
        <f t="shared" si="141"/>
        <v>0</v>
      </c>
      <c r="X658" s="16">
        <f t="shared" si="134"/>
        <v>0</v>
      </c>
      <c r="Y658" s="17">
        <f t="shared" si="135"/>
        <v>0</v>
      </c>
      <c r="Z658" s="17">
        <f t="shared" si="136"/>
        <v>1050.4399999999957</v>
      </c>
      <c r="AA658" s="205" t="str">
        <f>IF(COUNTIF(K$6:K658,K658)=1,MAX(AA$6:AA657)+1,"")</f>
        <v/>
      </c>
      <c r="AB658" s="144">
        <f t="shared" si="142"/>
        <v>0</v>
      </c>
      <c r="AC658" s="24"/>
      <c r="AD658" s="24"/>
      <c r="AE658" s="24"/>
      <c r="AF658" s="24"/>
      <c r="AG658" s="24"/>
      <c r="AH658" s="24"/>
      <c r="AI658" s="24"/>
    </row>
    <row r="659" spans="2:35" ht="12.75">
      <c r="B659" s="31">
        <f>IF($B658="№",1,MAX($B$7:$B658)+1)</f>
        <v>653</v>
      </c>
      <c r="C659" s="147">
        <f t="shared" si="137"/>
        <v>0</v>
      </c>
      <c r="D659" s="9"/>
      <c r="E659" s="9"/>
      <c r="F659" s="10"/>
      <c r="G659" s="10"/>
      <c r="H659" s="11"/>
      <c r="I659" s="12"/>
      <c r="J659" s="12"/>
      <c r="K659" s="10"/>
      <c r="L659" s="33">
        <f t="shared" si="130"/>
        <v>0</v>
      </c>
      <c r="M659" s="34">
        <f t="shared" si="138"/>
        <v>0</v>
      </c>
      <c r="N659" s="17">
        <f t="shared" si="131"/>
        <v>0</v>
      </c>
      <c r="O659" s="35">
        <f t="shared" si="132"/>
        <v>0</v>
      </c>
      <c r="P659" s="32">
        <f t="shared" si="133"/>
        <v>0</v>
      </c>
      <c r="Q659" s="10"/>
      <c r="R659" s="13"/>
      <c r="S659" s="14"/>
      <c r="T659" s="10"/>
      <c r="U659" s="144" t="str">
        <f t="shared" si="139"/>
        <v/>
      </c>
      <c r="V659" s="15">
        <f t="shared" si="140"/>
        <v>0</v>
      </c>
      <c r="W659" s="16">
        <f t="shared" si="141"/>
        <v>0</v>
      </c>
      <c r="X659" s="16">
        <f t="shared" si="134"/>
        <v>0</v>
      </c>
      <c r="Y659" s="17">
        <f t="shared" si="135"/>
        <v>0</v>
      </c>
      <c r="Z659" s="17">
        <f t="shared" si="136"/>
        <v>1050.4399999999957</v>
      </c>
      <c r="AA659" s="205" t="str">
        <f>IF(COUNTIF(K$6:K659,K659)=1,MAX(AA$6:AA658)+1,"")</f>
        <v/>
      </c>
      <c r="AB659" s="144">
        <f t="shared" si="142"/>
        <v>0</v>
      </c>
      <c r="AC659" s="24"/>
      <c r="AD659" s="24"/>
      <c r="AE659" s="24"/>
      <c r="AF659" s="24"/>
      <c r="AG659" s="24"/>
      <c r="AH659" s="24"/>
      <c r="AI659" s="24"/>
    </row>
    <row r="660" spans="2:35" ht="12.75">
      <c r="B660" s="31">
        <f>IF($B659="№",1,MAX($B$7:$B659)+1)</f>
        <v>654</v>
      </c>
      <c r="C660" s="147">
        <f t="shared" si="137"/>
        <v>0</v>
      </c>
      <c r="D660" s="9"/>
      <c r="E660" s="9"/>
      <c r="F660" s="10"/>
      <c r="G660" s="10"/>
      <c r="H660" s="11"/>
      <c r="I660" s="12"/>
      <c r="J660" s="12"/>
      <c r="K660" s="10"/>
      <c r="L660" s="33">
        <f t="shared" si="130"/>
        <v>0</v>
      </c>
      <c r="M660" s="34">
        <f t="shared" si="138"/>
        <v>0</v>
      </c>
      <c r="N660" s="17">
        <f t="shared" si="131"/>
        <v>0</v>
      </c>
      <c r="O660" s="35">
        <f t="shared" si="132"/>
        <v>0</v>
      </c>
      <c r="P660" s="32">
        <f t="shared" si="133"/>
        <v>0</v>
      </c>
      <c r="Q660" s="10"/>
      <c r="R660" s="13"/>
      <c r="S660" s="14"/>
      <c r="T660" s="10"/>
      <c r="U660" s="144" t="str">
        <f t="shared" si="139"/>
        <v/>
      </c>
      <c r="V660" s="15">
        <f t="shared" si="140"/>
        <v>0</v>
      </c>
      <c r="W660" s="16">
        <f t="shared" si="141"/>
        <v>0</v>
      </c>
      <c r="X660" s="16">
        <f t="shared" si="134"/>
        <v>0</v>
      </c>
      <c r="Y660" s="17">
        <f t="shared" si="135"/>
        <v>0</v>
      </c>
      <c r="Z660" s="17">
        <f t="shared" si="136"/>
        <v>1050.4399999999957</v>
      </c>
      <c r="AA660" s="205" t="str">
        <f>IF(COUNTIF(K$6:K660,K660)=1,MAX(AA$6:AA659)+1,"")</f>
        <v/>
      </c>
      <c r="AB660" s="144">
        <f t="shared" si="142"/>
        <v>0</v>
      </c>
      <c r="AC660" s="24"/>
      <c r="AD660" s="24"/>
      <c r="AE660" s="24"/>
      <c r="AF660" s="24"/>
      <c r="AG660" s="24"/>
      <c r="AH660" s="24"/>
      <c r="AI660" s="24"/>
    </row>
    <row r="661" spans="2:35" ht="12.75">
      <c r="B661" s="31">
        <f>IF($B660="№",1,MAX($B$7:$B660)+1)</f>
        <v>655</v>
      </c>
      <c r="C661" s="147">
        <f t="shared" si="137"/>
        <v>0</v>
      </c>
      <c r="D661" s="9"/>
      <c r="E661" s="9"/>
      <c r="F661" s="10"/>
      <c r="G661" s="10"/>
      <c r="H661" s="11"/>
      <c r="I661" s="12"/>
      <c r="J661" s="12"/>
      <c r="K661" s="10"/>
      <c r="L661" s="33">
        <f t="shared" si="130"/>
        <v>0</v>
      </c>
      <c r="M661" s="34">
        <f t="shared" si="138"/>
        <v>0</v>
      </c>
      <c r="N661" s="17">
        <f t="shared" si="131"/>
        <v>0</v>
      </c>
      <c r="O661" s="35">
        <f t="shared" si="132"/>
        <v>0</v>
      </c>
      <c r="P661" s="32">
        <f t="shared" si="133"/>
        <v>0</v>
      </c>
      <c r="Q661" s="10"/>
      <c r="R661" s="13"/>
      <c r="S661" s="14"/>
      <c r="T661" s="10"/>
      <c r="U661" s="144" t="str">
        <f t="shared" si="139"/>
        <v/>
      </c>
      <c r="V661" s="15">
        <f t="shared" si="140"/>
        <v>0</v>
      </c>
      <c r="W661" s="16">
        <f t="shared" si="141"/>
        <v>0</v>
      </c>
      <c r="X661" s="16">
        <f t="shared" si="134"/>
        <v>0</v>
      </c>
      <c r="Y661" s="17">
        <f t="shared" si="135"/>
        <v>0</v>
      </c>
      <c r="Z661" s="17">
        <f t="shared" si="136"/>
        <v>1050.4399999999957</v>
      </c>
      <c r="AA661" s="205" t="str">
        <f>IF(COUNTIF(K$6:K661,K661)=1,MAX(AA$6:AA660)+1,"")</f>
        <v/>
      </c>
      <c r="AB661" s="144">
        <f t="shared" si="142"/>
        <v>0</v>
      </c>
      <c r="AC661" s="24"/>
      <c r="AD661" s="24"/>
      <c r="AE661" s="24"/>
      <c r="AF661" s="24"/>
      <c r="AG661" s="24"/>
      <c r="AH661" s="24"/>
      <c r="AI661" s="24"/>
    </row>
    <row r="662" spans="2:35" ht="12.75">
      <c r="B662" s="31">
        <f>IF($B661="№",1,MAX($B$7:$B661)+1)</f>
        <v>656</v>
      </c>
      <c r="C662" s="147">
        <f t="shared" si="137"/>
        <v>0</v>
      </c>
      <c r="D662" s="9"/>
      <c r="E662" s="9"/>
      <c r="F662" s="10"/>
      <c r="G662" s="10"/>
      <c r="H662" s="11"/>
      <c r="I662" s="12"/>
      <c r="J662" s="12"/>
      <c r="K662" s="10"/>
      <c r="L662" s="33">
        <f t="shared" si="130"/>
        <v>0</v>
      </c>
      <c r="M662" s="34">
        <f t="shared" si="138"/>
        <v>0</v>
      </c>
      <c r="N662" s="17">
        <f t="shared" si="131"/>
        <v>0</v>
      </c>
      <c r="O662" s="35">
        <f t="shared" si="132"/>
        <v>0</v>
      </c>
      <c r="P662" s="32">
        <f t="shared" si="133"/>
        <v>0</v>
      </c>
      <c r="Q662" s="10"/>
      <c r="R662" s="13"/>
      <c r="S662" s="14"/>
      <c r="T662" s="10"/>
      <c r="U662" s="144" t="str">
        <f t="shared" si="139"/>
        <v/>
      </c>
      <c r="V662" s="15">
        <f t="shared" si="140"/>
        <v>0</v>
      </c>
      <c r="W662" s="16">
        <f t="shared" si="141"/>
        <v>0</v>
      </c>
      <c r="X662" s="16">
        <f t="shared" si="134"/>
        <v>0</v>
      </c>
      <c r="Y662" s="17">
        <f t="shared" si="135"/>
        <v>0</v>
      </c>
      <c r="Z662" s="17">
        <f t="shared" si="136"/>
        <v>1050.4399999999957</v>
      </c>
      <c r="AA662" s="205" t="str">
        <f>IF(COUNTIF(K$6:K662,K662)=1,MAX(AA$6:AA661)+1,"")</f>
        <v/>
      </c>
      <c r="AB662" s="144">
        <f t="shared" si="142"/>
        <v>0</v>
      </c>
      <c r="AC662" s="24"/>
      <c r="AD662" s="24"/>
      <c r="AE662" s="24"/>
      <c r="AF662" s="24"/>
      <c r="AG662" s="24"/>
      <c r="AH662" s="24"/>
      <c r="AI662" s="24"/>
    </row>
    <row r="663" spans="2:35" ht="12.75">
      <c r="B663" s="31">
        <f>IF($B662="№",1,MAX($B$7:$B662)+1)</f>
        <v>657</v>
      </c>
      <c r="C663" s="147">
        <f t="shared" si="137"/>
        <v>0</v>
      </c>
      <c r="D663" s="9"/>
      <c r="E663" s="9"/>
      <c r="F663" s="10"/>
      <c r="G663" s="10"/>
      <c r="H663" s="11"/>
      <c r="I663" s="12"/>
      <c r="J663" s="12"/>
      <c r="K663" s="10"/>
      <c r="L663" s="33">
        <f t="shared" si="130"/>
        <v>0</v>
      </c>
      <c r="M663" s="34">
        <f t="shared" si="138"/>
        <v>0</v>
      </c>
      <c r="N663" s="17">
        <f t="shared" si="131"/>
        <v>0</v>
      </c>
      <c r="O663" s="35">
        <f t="shared" si="132"/>
        <v>0</v>
      </c>
      <c r="P663" s="32">
        <f t="shared" si="133"/>
        <v>0</v>
      </c>
      <c r="Q663" s="10"/>
      <c r="R663" s="13"/>
      <c r="S663" s="14"/>
      <c r="T663" s="10"/>
      <c r="U663" s="144" t="str">
        <f t="shared" si="139"/>
        <v/>
      </c>
      <c r="V663" s="15">
        <f t="shared" si="140"/>
        <v>0</v>
      </c>
      <c r="W663" s="16">
        <f t="shared" si="141"/>
        <v>0</v>
      </c>
      <c r="X663" s="16">
        <f t="shared" si="134"/>
        <v>0</v>
      </c>
      <c r="Y663" s="17">
        <f t="shared" si="135"/>
        <v>0</v>
      </c>
      <c r="Z663" s="17">
        <f t="shared" si="136"/>
        <v>1050.4399999999957</v>
      </c>
      <c r="AA663" s="205" t="str">
        <f>IF(COUNTIF(K$6:K663,K663)=1,MAX(AA$6:AA662)+1,"")</f>
        <v/>
      </c>
      <c r="AB663" s="144">
        <f t="shared" si="142"/>
        <v>0</v>
      </c>
      <c r="AC663" s="24"/>
      <c r="AD663" s="24"/>
      <c r="AE663" s="24"/>
      <c r="AF663" s="24"/>
      <c r="AG663" s="24"/>
      <c r="AH663" s="24"/>
      <c r="AI663" s="24"/>
    </row>
    <row r="664" spans="2:35" ht="12.75">
      <c r="B664" s="31">
        <f>IF($B663="№",1,MAX($B$7:$B663)+1)</f>
        <v>658</v>
      </c>
      <c r="C664" s="147">
        <f t="shared" si="137"/>
        <v>0</v>
      </c>
      <c r="D664" s="9"/>
      <c r="E664" s="9"/>
      <c r="F664" s="10"/>
      <c r="G664" s="10"/>
      <c r="H664" s="11"/>
      <c r="I664" s="12"/>
      <c r="J664" s="12"/>
      <c r="K664" s="10"/>
      <c r="L664" s="33">
        <f t="shared" si="130"/>
        <v>0</v>
      </c>
      <c r="M664" s="34">
        <f t="shared" si="138"/>
        <v>0</v>
      </c>
      <c r="N664" s="17">
        <f t="shared" si="131"/>
        <v>0</v>
      </c>
      <c r="O664" s="35">
        <f t="shared" si="132"/>
        <v>0</v>
      </c>
      <c r="P664" s="32">
        <f t="shared" si="133"/>
        <v>0</v>
      </c>
      <c r="Q664" s="10"/>
      <c r="R664" s="13"/>
      <c r="S664" s="14"/>
      <c r="T664" s="10"/>
      <c r="U664" s="144" t="str">
        <f t="shared" si="139"/>
        <v/>
      </c>
      <c r="V664" s="15">
        <f t="shared" si="140"/>
        <v>0</v>
      </c>
      <c r="W664" s="16">
        <f t="shared" si="141"/>
        <v>0</v>
      </c>
      <c r="X664" s="16">
        <f t="shared" si="134"/>
        <v>0</v>
      </c>
      <c r="Y664" s="17">
        <f t="shared" si="135"/>
        <v>0</v>
      </c>
      <c r="Z664" s="17">
        <f t="shared" si="136"/>
        <v>1050.4399999999957</v>
      </c>
      <c r="AA664" s="205" t="str">
        <f>IF(COUNTIF(K$6:K664,K664)=1,MAX(AA$6:AA663)+1,"")</f>
        <v/>
      </c>
      <c r="AB664" s="144">
        <f t="shared" si="142"/>
        <v>0</v>
      </c>
      <c r="AC664" s="24"/>
      <c r="AD664" s="24"/>
      <c r="AE664" s="24"/>
      <c r="AF664" s="24"/>
      <c r="AG664" s="24"/>
      <c r="AH664" s="24"/>
      <c r="AI664" s="24"/>
    </row>
    <row r="665" spans="2:35" ht="12.75">
      <c r="B665" s="31">
        <f>IF($B664="№",1,MAX($B$7:$B664)+1)</f>
        <v>659</v>
      </c>
      <c r="C665" s="147">
        <f t="shared" si="137"/>
        <v>0</v>
      </c>
      <c r="D665" s="9"/>
      <c r="E665" s="9"/>
      <c r="F665" s="10"/>
      <c r="G665" s="10"/>
      <c r="H665" s="11"/>
      <c r="I665" s="12"/>
      <c r="J665" s="12"/>
      <c r="K665" s="10"/>
      <c r="L665" s="33">
        <f t="shared" si="130"/>
        <v>0</v>
      </c>
      <c r="M665" s="34">
        <f t="shared" si="138"/>
        <v>0</v>
      </c>
      <c r="N665" s="17">
        <f t="shared" si="131"/>
        <v>0</v>
      </c>
      <c r="O665" s="35">
        <f t="shared" si="132"/>
        <v>0</v>
      </c>
      <c r="P665" s="32">
        <f t="shared" si="133"/>
        <v>0</v>
      </c>
      <c r="Q665" s="10"/>
      <c r="R665" s="13"/>
      <c r="S665" s="14"/>
      <c r="T665" s="10"/>
      <c r="U665" s="144" t="str">
        <f t="shared" si="139"/>
        <v/>
      </c>
      <c r="V665" s="15">
        <f t="shared" si="140"/>
        <v>0</v>
      </c>
      <c r="W665" s="16">
        <f t="shared" si="141"/>
        <v>0</v>
      </c>
      <c r="X665" s="16">
        <f t="shared" si="134"/>
        <v>0</v>
      </c>
      <c r="Y665" s="17">
        <f t="shared" si="135"/>
        <v>0</v>
      </c>
      <c r="Z665" s="17">
        <f t="shared" si="136"/>
        <v>1050.4399999999957</v>
      </c>
      <c r="AA665" s="205" t="str">
        <f>IF(COUNTIF(K$6:K665,K665)=1,MAX(AA$6:AA664)+1,"")</f>
        <v/>
      </c>
      <c r="AB665" s="144">
        <f t="shared" si="142"/>
        <v>0</v>
      </c>
      <c r="AC665" s="24"/>
      <c r="AD665" s="24"/>
      <c r="AE665" s="24"/>
      <c r="AF665" s="24"/>
      <c r="AG665" s="24"/>
      <c r="AH665" s="24"/>
      <c r="AI665" s="24"/>
    </row>
    <row r="666" spans="2:35" ht="12.75">
      <c r="B666" s="31">
        <f>IF($B665="№",1,MAX($B$7:$B665)+1)</f>
        <v>660</v>
      </c>
      <c r="C666" s="147">
        <f t="shared" si="137"/>
        <v>0</v>
      </c>
      <c r="D666" s="9"/>
      <c r="E666" s="9"/>
      <c r="F666" s="10"/>
      <c r="G666" s="10"/>
      <c r="H666" s="11"/>
      <c r="I666" s="12"/>
      <c r="J666" s="12"/>
      <c r="K666" s="10"/>
      <c r="L666" s="33">
        <f t="shared" si="130"/>
        <v>0</v>
      </c>
      <c r="M666" s="34">
        <f t="shared" si="138"/>
        <v>0</v>
      </c>
      <c r="N666" s="17">
        <f t="shared" si="131"/>
        <v>0</v>
      </c>
      <c r="O666" s="35">
        <f t="shared" si="132"/>
        <v>0</v>
      </c>
      <c r="P666" s="32">
        <f t="shared" si="133"/>
        <v>0</v>
      </c>
      <c r="Q666" s="10"/>
      <c r="R666" s="13"/>
      <c r="S666" s="14"/>
      <c r="T666" s="10"/>
      <c r="U666" s="144" t="str">
        <f t="shared" si="139"/>
        <v/>
      </c>
      <c r="V666" s="15">
        <f t="shared" si="140"/>
        <v>0</v>
      </c>
      <c r="W666" s="16">
        <f t="shared" si="141"/>
        <v>0</v>
      </c>
      <c r="X666" s="16">
        <f t="shared" si="134"/>
        <v>0</v>
      </c>
      <c r="Y666" s="17">
        <f t="shared" si="135"/>
        <v>0</v>
      </c>
      <c r="Z666" s="17">
        <f t="shared" si="136"/>
        <v>1050.4399999999957</v>
      </c>
      <c r="AA666" s="205" t="str">
        <f>IF(COUNTIF(K$6:K666,K666)=1,MAX(AA$6:AA665)+1,"")</f>
        <v/>
      </c>
      <c r="AB666" s="144">
        <f t="shared" si="142"/>
        <v>0</v>
      </c>
      <c r="AC666" s="24"/>
      <c r="AD666" s="24"/>
      <c r="AE666" s="24"/>
      <c r="AF666" s="24"/>
      <c r="AG666" s="24"/>
      <c r="AH666" s="24"/>
      <c r="AI666" s="24"/>
    </row>
    <row r="667" spans="2:35" ht="12.75">
      <c r="B667" s="31">
        <f>IF($B666="№",1,MAX($B$7:$B666)+1)</f>
        <v>661</v>
      </c>
      <c r="C667" s="147">
        <f t="shared" si="137"/>
        <v>0</v>
      </c>
      <c r="D667" s="9"/>
      <c r="E667" s="9"/>
      <c r="F667" s="10"/>
      <c r="G667" s="10"/>
      <c r="H667" s="11"/>
      <c r="I667" s="12"/>
      <c r="J667" s="12"/>
      <c r="K667" s="10"/>
      <c r="L667" s="33">
        <f t="shared" si="130"/>
        <v>0</v>
      </c>
      <c r="M667" s="34">
        <f t="shared" si="138"/>
        <v>0</v>
      </c>
      <c r="N667" s="17">
        <f t="shared" si="131"/>
        <v>0</v>
      </c>
      <c r="O667" s="35">
        <f t="shared" si="132"/>
        <v>0</v>
      </c>
      <c r="P667" s="32">
        <f t="shared" si="133"/>
        <v>0</v>
      </c>
      <c r="Q667" s="10"/>
      <c r="R667" s="13"/>
      <c r="S667" s="14"/>
      <c r="T667" s="10"/>
      <c r="U667" s="144" t="str">
        <f t="shared" si="139"/>
        <v/>
      </c>
      <c r="V667" s="15">
        <f t="shared" si="140"/>
        <v>0</v>
      </c>
      <c r="W667" s="16">
        <f t="shared" si="141"/>
        <v>0</v>
      </c>
      <c r="X667" s="16">
        <f t="shared" si="134"/>
        <v>0</v>
      </c>
      <c r="Y667" s="17">
        <f t="shared" si="135"/>
        <v>0</v>
      </c>
      <c r="Z667" s="17">
        <f t="shared" si="136"/>
        <v>1050.4399999999957</v>
      </c>
      <c r="AA667" s="205" t="str">
        <f>IF(COUNTIF(K$6:K667,K667)=1,MAX(AA$6:AA666)+1,"")</f>
        <v/>
      </c>
      <c r="AB667" s="144">
        <f t="shared" si="142"/>
        <v>0</v>
      </c>
      <c r="AC667" s="24"/>
      <c r="AD667" s="24"/>
      <c r="AE667" s="24"/>
      <c r="AF667" s="24"/>
      <c r="AG667" s="24"/>
      <c r="AH667" s="24"/>
      <c r="AI667" s="24"/>
    </row>
    <row r="668" spans="2:35" ht="12.75">
      <c r="B668" s="31">
        <f>IF($B667="№",1,MAX($B$7:$B667)+1)</f>
        <v>662</v>
      </c>
      <c r="C668" s="147">
        <f t="shared" si="137"/>
        <v>0</v>
      </c>
      <c r="D668" s="9"/>
      <c r="E668" s="9"/>
      <c r="F668" s="10"/>
      <c r="G668" s="10"/>
      <c r="H668" s="11"/>
      <c r="I668" s="12"/>
      <c r="J668" s="12"/>
      <c r="K668" s="10"/>
      <c r="L668" s="33">
        <f t="shared" si="130"/>
        <v>0</v>
      </c>
      <c r="M668" s="34">
        <f t="shared" si="138"/>
        <v>0</v>
      </c>
      <c r="N668" s="17">
        <f t="shared" si="131"/>
        <v>0</v>
      </c>
      <c r="O668" s="35">
        <f t="shared" si="132"/>
        <v>0</v>
      </c>
      <c r="P668" s="32">
        <f t="shared" si="133"/>
        <v>0</v>
      </c>
      <c r="Q668" s="10"/>
      <c r="R668" s="13"/>
      <c r="S668" s="14"/>
      <c r="T668" s="10"/>
      <c r="U668" s="144" t="str">
        <f t="shared" si="139"/>
        <v/>
      </c>
      <c r="V668" s="15">
        <f t="shared" si="140"/>
        <v>0</v>
      </c>
      <c r="W668" s="16">
        <f t="shared" si="141"/>
        <v>0</v>
      </c>
      <c r="X668" s="16">
        <f t="shared" si="134"/>
        <v>0</v>
      </c>
      <c r="Y668" s="17">
        <f t="shared" si="135"/>
        <v>0</v>
      </c>
      <c r="Z668" s="17">
        <f t="shared" si="136"/>
        <v>1050.4399999999957</v>
      </c>
      <c r="AA668" s="205" t="str">
        <f>IF(COUNTIF(K$6:K668,K668)=1,MAX(AA$6:AA667)+1,"")</f>
        <v/>
      </c>
      <c r="AB668" s="144">
        <f t="shared" si="142"/>
        <v>0</v>
      </c>
      <c r="AC668" s="24"/>
      <c r="AD668" s="24"/>
      <c r="AE668" s="24"/>
      <c r="AF668" s="24"/>
      <c r="AG668" s="24"/>
      <c r="AH668" s="24"/>
      <c r="AI668" s="24"/>
    </row>
    <row r="669" spans="2:35" ht="12.75">
      <c r="B669" s="31">
        <f>IF($B668="№",1,MAX($B$7:$B668)+1)</f>
        <v>663</v>
      </c>
      <c r="C669" s="147">
        <f t="shared" si="137"/>
        <v>0</v>
      </c>
      <c r="D669" s="9"/>
      <c r="E669" s="9"/>
      <c r="F669" s="10"/>
      <c r="G669" s="10"/>
      <c r="H669" s="11"/>
      <c r="I669" s="12"/>
      <c r="J669" s="12"/>
      <c r="K669" s="10"/>
      <c r="L669" s="33">
        <f t="shared" si="130"/>
        <v>0</v>
      </c>
      <c r="M669" s="34">
        <f t="shared" si="138"/>
        <v>0</v>
      </c>
      <c r="N669" s="17">
        <f t="shared" si="131"/>
        <v>0</v>
      </c>
      <c r="O669" s="35">
        <f t="shared" si="132"/>
        <v>0</v>
      </c>
      <c r="P669" s="32">
        <f t="shared" si="133"/>
        <v>0</v>
      </c>
      <c r="Q669" s="10"/>
      <c r="R669" s="13"/>
      <c r="S669" s="14"/>
      <c r="T669" s="10"/>
      <c r="U669" s="144" t="str">
        <f t="shared" si="139"/>
        <v/>
      </c>
      <c r="V669" s="15">
        <f t="shared" si="140"/>
        <v>0</v>
      </c>
      <c r="W669" s="16">
        <f t="shared" si="141"/>
        <v>0</v>
      </c>
      <c r="X669" s="16">
        <f t="shared" si="134"/>
        <v>0</v>
      </c>
      <c r="Y669" s="17">
        <f t="shared" si="135"/>
        <v>0</v>
      </c>
      <c r="Z669" s="17">
        <f t="shared" si="136"/>
        <v>1050.4399999999957</v>
      </c>
      <c r="AA669" s="205" t="str">
        <f>IF(COUNTIF(K$6:K669,K669)=1,MAX(AA$6:AA668)+1,"")</f>
        <v/>
      </c>
      <c r="AB669" s="144">
        <f t="shared" si="142"/>
        <v>0</v>
      </c>
      <c r="AC669" s="24"/>
      <c r="AD669" s="24"/>
      <c r="AE669" s="24"/>
      <c r="AF669" s="24"/>
      <c r="AG669" s="24"/>
      <c r="AH669" s="24"/>
      <c r="AI669" s="24"/>
    </row>
    <row r="670" spans="2:35" ht="12.75">
      <c r="B670" s="31">
        <f>IF($B669="№",1,MAX($B$7:$B669)+1)</f>
        <v>664</v>
      </c>
      <c r="C670" s="147">
        <f t="shared" si="137"/>
        <v>0</v>
      </c>
      <c r="D670" s="9"/>
      <c r="E670" s="9"/>
      <c r="F670" s="10"/>
      <c r="G670" s="10"/>
      <c r="H670" s="11"/>
      <c r="I670" s="12"/>
      <c r="J670" s="12"/>
      <c r="K670" s="10"/>
      <c r="L670" s="33">
        <f t="shared" si="130"/>
        <v>0</v>
      </c>
      <c r="M670" s="34">
        <f t="shared" si="138"/>
        <v>0</v>
      </c>
      <c r="N670" s="17">
        <f t="shared" si="131"/>
        <v>0</v>
      </c>
      <c r="O670" s="35">
        <f t="shared" si="132"/>
        <v>0</v>
      </c>
      <c r="P670" s="32">
        <f t="shared" si="133"/>
        <v>0</v>
      </c>
      <c r="Q670" s="10"/>
      <c r="R670" s="13"/>
      <c r="S670" s="14"/>
      <c r="T670" s="10"/>
      <c r="U670" s="144" t="str">
        <f t="shared" si="139"/>
        <v/>
      </c>
      <c r="V670" s="15">
        <f t="shared" si="140"/>
        <v>0</v>
      </c>
      <c r="W670" s="16">
        <f t="shared" si="141"/>
        <v>0</v>
      </c>
      <c r="X670" s="16">
        <f t="shared" si="134"/>
        <v>0</v>
      </c>
      <c r="Y670" s="17">
        <f t="shared" si="135"/>
        <v>0</v>
      </c>
      <c r="Z670" s="17">
        <f t="shared" si="136"/>
        <v>1050.4399999999957</v>
      </c>
      <c r="AA670" s="205" t="str">
        <f>IF(COUNTIF(K$6:K670,K670)=1,MAX(AA$6:AA669)+1,"")</f>
        <v/>
      </c>
      <c r="AB670" s="144">
        <f t="shared" si="142"/>
        <v>0</v>
      </c>
      <c r="AC670" s="24"/>
      <c r="AD670" s="24"/>
      <c r="AE670" s="24"/>
      <c r="AF670" s="24"/>
      <c r="AG670" s="24"/>
      <c r="AH670" s="24"/>
      <c r="AI670" s="24"/>
    </row>
    <row r="671" spans="2:35" ht="12.75">
      <c r="B671" s="31">
        <f>IF($B670="№",1,MAX($B$7:$B670)+1)</f>
        <v>665</v>
      </c>
      <c r="C671" s="147">
        <f t="shared" si="137"/>
        <v>0</v>
      </c>
      <c r="D671" s="9"/>
      <c r="E671" s="9"/>
      <c r="F671" s="10"/>
      <c r="G671" s="10"/>
      <c r="H671" s="11"/>
      <c r="I671" s="12"/>
      <c r="J671" s="12"/>
      <c r="K671" s="10"/>
      <c r="L671" s="33">
        <f t="shared" si="130"/>
        <v>0</v>
      </c>
      <c r="M671" s="34">
        <f t="shared" si="138"/>
        <v>0</v>
      </c>
      <c r="N671" s="17">
        <f t="shared" si="131"/>
        <v>0</v>
      </c>
      <c r="O671" s="35">
        <f t="shared" si="132"/>
        <v>0</v>
      </c>
      <c r="P671" s="32">
        <f t="shared" si="133"/>
        <v>0</v>
      </c>
      <c r="Q671" s="10"/>
      <c r="R671" s="13"/>
      <c r="S671" s="14"/>
      <c r="T671" s="10"/>
      <c r="U671" s="144" t="str">
        <f t="shared" si="139"/>
        <v/>
      </c>
      <c r="V671" s="15">
        <f t="shared" si="140"/>
        <v>0</v>
      </c>
      <c r="W671" s="16">
        <f t="shared" si="141"/>
        <v>0</v>
      </c>
      <c r="X671" s="16">
        <f t="shared" si="134"/>
        <v>0</v>
      </c>
      <c r="Y671" s="17">
        <f t="shared" si="135"/>
        <v>0</v>
      </c>
      <c r="Z671" s="17">
        <f t="shared" si="136"/>
        <v>1050.4399999999957</v>
      </c>
      <c r="AA671" s="205" t="str">
        <f>IF(COUNTIF(K$6:K671,K671)=1,MAX(AA$6:AA670)+1,"")</f>
        <v/>
      </c>
      <c r="AB671" s="144">
        <f t="shared" si="142"/>
        <v>0</v>
      </c>
      <c r="AC671" s="24"/>
      <c r="AD671" s="24"/>
      <c r="AE671" s="24"/>
      <c r="AF671" s="24"/>
      <c r="AG671" s="24"/>
      <c r="AH671" s="24"/>
      <c r="AI671" s="24"/>
    </row>
    <row r="672" spans="2:35" ht="12.75">
      <c r="B672" s="31">
        <f>IF($B671="№",1,MAX($B$7:$B671)+1)</f>
        <v>666</v>
      </c>
      <c r="C672" s="147">
        <f t="shared" si="137"/>
        <v>0</v>
      </c>
      <c r="D672" s="9"/>
      <c r="E672" s="9"/>
      <c r="F672" s="10"/>
      <c r="G672" s="10"/>
      <c r="H672" s="11"/>
      <c r="I672" s="12"/>
      <c r="J672" s="12"/>
      <c r="K672" s="10"/>
      <c r="L672" s="33">
        <f t="shared" si="130"/>
        <v>0</v>
      </c>
      <c r="M672" s="34">
        <f t="shared" si="138"/>
        <v>0</v>
      </c>
      <c r="N672" s="17">
        <f t="shared" si="131"/>
        <v>0</v>
      </c>
      <c r="O672" s="35">
        <f t="shared" si="132"/>
        <v>0</v>
      </c>
      <c r="P672" s="32">
        <f t="shared" si="133"/>
        <v>0</v>
      </c>
      <c r="Q672" s="10"/>
      <c r="R672" s="13"/>
      <c r="S672" s="14"/>
      <c r="T672" s="10"/>
      <c r="U672" s="144" t="str">
        <f t="shared" si="139"/>
        <v/>
      </c>
      <c r="V672" s="15">
        <f t="shared" si="140"/>
        <v>0</v>
      </c>
      <c r="W672" s="16">
        <f t="shared" si="141"/>
        <v>0</v>
      </c>
      <c r="X672" s="16">
        <f t="shared" si="134"/>
        <v>0</v>
      </c>
      <c r="Y672" s="17">
        <f t="shared" si="135"/>
        <v>0</v>
      </c>
      <c r="Z672" s="17">
        <f t="shared" si="136"/>
        <v>1050.4399999999957</v>
      </c>
      <c r="AA672" s="205" t="str">
        <f>IF(COUNTIF(K$6:K672,K672)=1,MAX(AA$6:AA671)+1,"")</f>
        <v/>
      </c>
      <c r="AB672" s="144">
        <f t="shared" si="142"/>
        <v>0</v>
      </c>
      <c r="AC672" s="24"/>
      <c r="AD672" s="24"/>
      <c r="AE672" s="24"/>
      <c r="AF672" s="24"/>
      <c r="AG672" s="24"/>
      <c r="AH672" s="24"/>
      <c r="AI672" s="24"/>
    </row>
    <row r="673" spans="2:35" ht="12.75">
      <c r="B673" s="31">
        <f>IF($B672="№",1,MAX($B$7:$B672)+1)</f>
        <v>667</v>
      </c>
      <c r="C673" s="147">
        <f t="shared" si="137"/>
        <v>0</v>
      </c>
      <c r="D673" s="9"/>
      <c r="E673" s="9"/>
      <c r="F673" s="10"/>
      <c r="G673" s="10"/>
      <c r="H673" s="11"/>
      <c r="I673" s="12"/>
      <c r="J673" s="12"/>
      <c r="K673" s="10"/>
      <c r="L673" s="33">
        <f t="shared" si="130"/>
        <v>0</v>
      </c>
      <c r="M673" s="34">
        <f t="shared" si="138"/>
        <v>0</v>
      </c>
      <c r="N673" s="17">
        <f t="shared" si="131"/>
        <v>0</v>
      </c>
      <c r="O673" s="35">
        <f t="shared" si="132"/>
        <v>0</v>
      </c>
      <c r="P673" s="32">
        <f t="shared" si="133"/>
        <v>0</v>
      </c>
      <c r="Q673" s="10"/>
      <c r="R673" s="13"/>
      <c r="S673" s="14"/>
      <c r="T673" s="10"/>
      <c r="U673" s="144" t="str">
        <f t="shared" si="139"/>
        <v/>
      </c>
      <c r="V673" s="15">
        <f t="shared" si="140"/>
        <v>0</v>
      </c>
      <c r="W673" s="16">
        <f t="shared" si="141"/>
        <v>0</v>
      </c>
      <c r="X673" s="16">
        <f t="shared" si="134"/>
        <v>0</v>
      </c>
      <c r="Y673" s="17">
        <f t="shared" si="135"/>
        <v>0</v>
      </c>
      <c r="Z673" s="17">
        <f t="shared" si="136"/>
        <v>1050.4399999999957</v>
      </c>
      <c r="AA673" s="205" t="str">
        <f>IF(COUNTIF(K$6:K673,K673)=1,MAX(AA$6:AA672)+1,"")</f>
        <v/>
      </c>
      <c r="AB673" s="144">
        <f t="shared" si="142"/>
        <v>0</v>
      </c>
      <c r="AC673" s="24"/>
      <c r="AD673" s="24"/>
      <c r="AE673" s="24"/>
      <c r="AF673" s="24"/>
      <c r="AG673" s="24"/>
      <c r="AH673" s="24"/>
      <c r="AI673" s="24"/>
    </row>
    <row r="674" spans="2:35" ht="12.75">
      <c r="B674" s="31">
        <f>IF($B673="№",1,MAX($B$7:$B673)+1)</f>
        <v>668</v>
      </c>
      <c r="C674" s="147">
        <f t="shared" si="137"/>
        <v>0</v>
      </c>
      <c r="D674" s="9"/>
      <c r="E674" s="9"/>
      <c r="F674" s="10"/>
      <c r="G674" s="10"/>
      <c r="H674" s="11"/>
      <c r="I674" s="12"/>
      <c r="J674" s="12"/>
      <c r="K674" s="10"/>
      <c r="L674" s="33">
        <f t="shared" si="130"/>
        <v>0</v>
      </c>
      <c r="M674" s="34">
        <f t="shared" si="138"/>
        <v>0</v>
      </c>
      <c r="N674" s="17">
        <f t="shared" si="131"/>
        <v>0</v>
      </c>
      <c r="O674" s="35">
        <f t="shared" si="132"/>
        <v>0</v>
      </c>
      <c r="P674" s="32">
        <f t="shared" si="133"/>
        <v>0</v>
      </c>
      <c r="Q674" s="10"/>
      <c r="R674" s="13"/>
      <c r="S674" s="14"/>
      <c r="T674" s="10"/>
      <c r="U674" s="144" t="str">
        <f t="shared" si="139"/>
        <v/>
      </c>
      <c r="V674" s="15">
        <f t="shared" si="140"/>
        <v>0</v>
      </c>
      <c r="W674" s="16">
        <f t="shared" si="141"/>
        <v>0</v>
      </c>
      <c r="X674" s="16">
        <f t="shared" si="134"/>
        <v>0</v>
      </c>
      <c r="Y674" s="17">
        <f t="shared" si="135"/>
        <v>0</v>
      </c>
      <c r="Z674" s="17">
        <f t="shared" si="136"/>
        <v>1050.4399999999957</v>
      </c>
      <c r="AA674" s="205" t="str">
        <f>IF(COUNTIF(K$6:K674,K674)=1,MAX(AA$6:AA673)+1,"")</f>
        <v/>
      </c>
      <c r="AB674" s="144">
        <f t="shared" si="142"/>
        <v>0</v>
      </c>
      <c r="AC674" s="24"/>
      <c r="AD674" s="24"/>
      <c r="AE674" s="24"/>
      <c r="AF674" s="24"/>
      <c r="AG674" s="24"/>
      <c r="AH674" s="24"/>
      <c r="AI674" s="24"/>
    </row>
    <row r="675" spans="2:35" ht="12.75">
      <c r="B675" s="31">
        <f>IF($B674="№",1,MAX($B$7:$B674)+1)</f>
        <v>669</v>
      </c>
      <c r="C675" s="147">
        <f t="shared" si="137"/>
        <v>0</v>
      </c>
      <c r="D675" s="9"/>
      <c r="E675" s="9"/>
      <c r="F675" s="10"/>
      <c r="G675" s="10"/>
      <c r="H675" s="11"/>
      <c r="I675" s="12"/>
      <c r="J675" s="12"/>
      <c r="K675" s="10"/>
      <c r="L675" s="33">
        <f t="shared" si="130"/>
        <v>0</v>
      </c>
      <c r="M675" s="34">
        <f t="shared" si="138"/>
        <v>0</v>
      </c>
      <c r="N675" s="17">
        <f t="shared" si="131"/>
        <v>0</v>
      </c>
      <c r="O675" s="35">
        <f t="shared" si="132"/>
        <v>0</v>
      </c>
      <c r="P675" s="32">
        <f t="shared" si="133"/>
        <v>0</v>
      </c>
      <c r="Q675" s="10"/>
      <c r="R675" s="13"/>
      <c r="S675" s="14"/>
      <c r="T675" s="10"/>
      <c r="U675" s="144" t="str">
        <f t="shared" si="139"/>
        <v/>
      </c>
      <c r="V675" s="15">
        <f t="shared" si="140"/>
        <v>0</v>
      </c>
      <c r="W675" s="16">
        <f t="shared" si="141"/>
        <v>0</v>
      </c>
      <c r="X675" s="16">
        <f t="shared" si="134"/>
        <v>0</v>
      </c>
      <c r="Y675" s="17">
        <f t="shared" si="135"/>
        <v>0</v>
      </c>
      <c r="Z675" s="17">
        <f t="shared" si="136"/>
        <v>1050.4399999999957</v>
      </c>
      <c r="AA675" s="205" t="str">
        <f>IF(COUNTIF(K$6:K675,K675)=1,MAX(AA$6:AA674)+1,"")</f>
        <v/>
      </c>
      <c r="AB675" s="144">
        <f t="shared" si="142"/>
        <v>0</v>
      </c>
      <c r="AC675" s="24"/>
      <c r="AD675" s="24"/>
      <c r="AE675" s="24"/>
      <c r="AF675" s="24"/>
      <c r="AG675" s="24"/>
      <c r="AH675" s="24"/>
      <c r="AI675" s="24"/>
    </row>
    <row r="676" spans="2:35" ht="12.75">
      <c r="B676" s="31">
        <f>IF($B675="№",1,MAX($B$7:$B675)+1)</f>
        <v>670</v>
      </c>
      <c r="C676" s="147">
        <f t="shared" si="137"/>
        <v>0</v>
      </c>
      <c r="D676" s="9"/>
      <c r="E676" s="9"/>
      <c r="F676" s="10"/>
      <c r="G676" s="10"/>
      <c r="H676" s="11"/>
      <c r="I676" s="12"/>
      <c r="J676" s="12"/>
      <c r="K676" s="10"/>
      <c r="L676" s="33">
        <f t="shared" si="130"/>
        <v>0</v>
      </c>
      <c r="M676" s="34">
        <f t="shared" si="138"/>
        <v>0</v>
      </c>
      <c r="N676" s="17">
        <f t="shared" si="131"/>
        <v>0</v>
      </c>
      <c r="O676" s="35">
        <f t="shared" si="132"/>
        <v>0</v>
      </c>
      <c r="P676" s="32">
        <f t="shared" si="133"/>
        <v>0</v>
      </c>
      <c r="Q676" s="10"/>
      <c r="R676" s="13"/>
      <c r="S676" s="14"/>
      <c r="T676" s="10"/>
      <c r="U676" s="144" t="str">
        <f t="shared" si="139"/>
        <v/>
      </c>
      <c r="V676" s="15">
        <f t="shared" si="140"/>
        <v>0</v>
      </c>
      <c r="W676" s="16">
        <f t="shared" si="141"/>
        <v>0</v>
      </c>
      <c r="X676" s="16">
        <f t="shared" si="134"/>
        <v>0</v>
      </c>
      <c r="Y676" s="17">
        <f t="shared" si="135"/>
        <v>0</v>
      </c>
      <c r="Z676" s="17">
        <f t="shared" si="136"/>
        <v>1050.4399999999957</v>
      </c>
      <c r="AA676" s="205" t="str">
        <f>IF(COUNTIF(K$6:K676,K676)=1,MAX(AA$6:AA675)+1,"")</f>
        <v/>
      </c>
      <c r="AB676" s="144">
        <f t="shared" si="142"/>
        <v>0</v>
      </c>
      <c r="AC676" s="24"/>
      <c r="AD676" s="24"/>
      <c r="AE676" s="24"/>
      <c r="AF676" s="24"/>
      <c r="AG676" s="24"/>
      <c r="AH676" s="24"/>
      <c r="AI676" s="24"/>
    </row>
    <row r="677" spans="2:35" ht="12.75">
      <c r="B677" s="31">
        <f>IF($B676="№",1,MAX($B$7:$B676)+1)</f>
        <v>671</v>
      </c>
      <c r="C677" s="147">
        <f t="shared" si="137"/>
        <v>0</v>
      </c>
      <c r="D677" s="9"/>
      <c r="E677" s="9"/>
      <c r="F677" s="10"/>
      <c r="G677" s="10"/>
      <c r="H677" s="11"/>
      <c r="I677" s="12"/>
      <c r="J677" s="12"/>
      <c r="K677" s="10"/>
      <c r="L677" s="33">
        <f t="shared" si="130"/>
        <v>0</v>
      </c>
      <c r="M677" s="34">
        <f t="shared" si="138"/>
        <v>0</v>
      </c>
      <c r="N677" s="17">
        <f t="shared" si="131"/>
        <v>0</v>
      </c>
      <c r="O677" s="35">
        <f t="shared" si="132"/>
        <v>0</v>
      </c>
      <c r="P677" s="32">
        <f t="shared" si="133"/>
        <v>0</v>
      </c>
      <c r="Q677" s="10"/>
      <c r="R677" s="13"/>
      <c r="S677" s="14"/>
      <c r="T677" s="10"/>
      <c r="U677" s="144" t="str">
        <f t="shared" si="139"/>
        <v/>
      </c>
      <c r="V677" s="15">
        <f t="shared" si="140"/>
        <v>0</v>
      </c>
      <c r="W677" s="16">
        <f t="shared" si="141"/>
        <v>0</v>
      </c>
      <c r="X677" s="16">
        <f t="shared" si="134"/>
        <v>0</v>
      </c>
      <c r="Y677" s="17">
        <f t="shared" si="135"/>
        <v>0</v>
      </c>
      <c r="Z677" s="17">
        <f t="shared" si="136"/>
        <v>1050.4399999999957</v>
      </c>
      <c r="AA677" s="205" t="str">
        <f>IF(COUNTIF(K$6:K677,K677)=1,MAX(AA$6:AA676)+1,"")</f>
        <v/>
      </c>
      <c r="AB677" s="144">
        <f t="shared" si="142"/>
        <v>0</v>
      </c>
      <c r="AC677" s="24"/>
      <c r="AD677" s="24"/>
      <c r="AE677" s="24"/>
      <c r="AF677" s="24"/>
      <c r="AG677" s="24"/>
      <c r="AH677" s="24"/>
      <c r="AI677" s="24"/>
    </row>
    <row r="678" spans="2:35" ht="12.75">
      <c r="B678" s="31">
        <f>IF($B677="№",1,MAX($B$7:$B677)+1)</f>
        <v>672</v>
      </c>
      <c r="C678" s="147">
        <f t="shared" si="137"/>
        <v>0</v>
      </c>
      <c r="D678" s="9"/>
      <c r="E678" s="9"/>
      <c r="F678" s="10"/>
      <c r="G678" s="10"/>
      <c r="H678" s="11"/>
      <c r="I678" s="12"/>
      <c r="J678" s="12"/>
      <c r="K678" s="10"/>
      <c r="L678" s="33">
        <f t="shared" si="130"/>
        <v>0</v>
      </c>
      <c r="M678" s="34">
        <f t="shared" si="138"/>
        <v>0</v>
      </c>
      <c r="N678" s="17">
        <f t="shared" si="131"/>
        <v>0</v>
      </c>
      <c r="O678" s="35">
        <f t="shared" si="132"/>
        <v>0</v>
      </c>
      <c r="P678" s="32">
        <f t="shared" si="133"/>
        <v>0</v>
      </c>
      <c r="Q678" s="10"/>
      <c r="R678" s="13"/>
      <c r="S678" s="14"/>
      <c r="T678" s="10"/>
      <c r="U678" s="144" t="str">
        <f t="shared" si="139"/>
        <v/>
      </c>
      <c r="V678" s="15">
        <f t="shared" si="140"/>
        <v>0</v>
      </c>
      <c r="W678" s="16">
        <f t="shared" si="141"/>
        <v>0</v>
      </c>
      <c r="X678" s="16">
        <f t="shared" si="134"/>
        <v>0</v>
      </c>
      <c r="Y678" s="17">
        <f t="shared" si="135"/>
        <v>0</v>
      </c>
      <c r="Z678" s="17">
        <f t="shared" si="136"/>
        <v>1050.4399999999957</v>
      </c>
      <c r="AA678" s="205" t="str">
        <f>IF(COUNTIF(K$6:K678,K678)=1,MAX(AA$6:AA677)+1,"")</f>
        <v/>
      </c>
      <c r="AB678" s="144">
        <f t="shared" si="142"/>
        <v>0</v>
      </c>
      <c r="AC678" s="24"/>
      <c r="AD678" s="24"/>
      <c r="AE678" s="24"/>
      <c r="AF678" s="24"/>
      <c r="AG678" s="24"/>
      <c r="AH678" s="24"/>
      <c r="AI678" s="24"/>
    </row>
    <row r="679" spans="2:35" ht="12.75">
      <c r="B679" s="31">
        <f>IF($B678="№",1,MAX($B$7:$B678)+1)</f>
        <v>673</v>
      </c>
      <c r="C679" s="147">
        <f t="shared" si="137"/>
        <v>0</v>
      </c>
      <c r="D679" s="9"/>
      <c r="E679" s="9"/>
      <c r="F679" s="10"/>
      <c r="G679" s="10"/>
      <c r="H679" s="11"/>
      <c r="I679" s="12"/>
      <c r="J679" s="12"/>
      <c r="K679" s="10"/>
      <c r="L679" s="33">
        <f t="shared" si="130"/>
        <v>0</v>
      </c>
      <c r="M679" s="34">
        <f t="shared" si="138"/>
        <v>0</v>
      </c>
      <c r="N679" s="17">
        <f t="shared" si="131"/>
        <v>0</v>
      </c>
      <c r="O679" s="35">
        <f t="shared" si="132"/>
        <v>0</v>
      </c>
      <c r="P679" s="32">
        <f t="shared" si="133"/>
        <v>0</v>
      </c>
      <c r="Q679" s="10"/>
      <c r="R679" s="13"/>
      <c r="S679" s="14"/>
      <c r="T679" s="10"/>
      <c r="U679" s="144" t="str">
        <f t="shared" si="139"/>
        <v/>
      </c>
      <c r="V679" s="15">
        <f t="shared" si="140"/>
        <v>0</v>
      </c>
      <c r="W679" s="16">
        <f t="shared" si="141"/>
        <v>0</v>
      </c>
      <c r="X679" s="16">
        <f t="shared" si="134"/>
        <v>0</v>
      </c>
      <c r="Y679" s="17">
        <f t="shared" si="135"/>
        <v>0</v>
      </c>
      <c r="Z679" s="17">
        <f t="shared" si="136"/>
        <v>1050.4399999999957</v>
      </c>
      <c r="AA679" s="205" t="str">
        <f>IF(COUNTIF(K$6:K679,K679)=1,MAX(AA$6:AA678)+1,"")</f>
        <v/>
      </c>
      <c r="AB679" s="144">
        <f t="shared" si="142"/>
        <v>0</v>
      </c>
      <c r="AC679" s="24"/>
      <c r="AD679" s="24"/>
      <c r="AE679" s="24"/>
      <c r="AF679" s="24"/>
      <c r="AG679" s="24"/>
      <c r="AH679" s="24"/>
      <c r="AI679" s="24"/>
    </row>
    <row r="680" spans="2:35" ht="12.75">
      <c r="B680" s="31">
        <f>IF($B679="№",1,MAX($B$7:$B679)+1)</f>
        <v>674</v>
      </c>
      <c r="C680" s="147">
        <f t="shared" si="137"/>
        <v>0</v>
      </c>
      <c r="D680" s="9"/>
      <c r="E680" s="9"/>
      <c r="F680" s="10"/>
      <c r="G680" s="10"/>
      <c r="H680" s="11"/>
      <c r="I680" s="12"/>
      <c r="J680" s="12"/>
      <c r="K680" s="10"/>
      <c r="L680" s="33">
        <f t="shared" si="130"/>
        <v>0</v>
      </c>
      <c r="M680" s="34">
        <f t="shared" si="138"/>
        <v>0</v>
      </c>
      <c r="N680" s="17">
        <f t="shared" si="131"/>
        <v>0</v>
      </c>
      <c r="O680" s="35">
        <f t="shared" si="132"/>
        <v>0</v>
      </c>
      <c r="P680" s="32">
        <f t="shared" si="133"/>
        <v>0</v>
      </c>
      <c r="Q680" s="10"/>
      <c r="R680" s="13"/>
      <c r="S680" s="14"/>
      <c r="T680" s="10"/>
      <c r="U680" s="144" t="str">
        <f t="shared" si="139"/>
        <v/>
      </c>
      <c r="V680" s="15">
        <f t="shared" si="140"/>
        <v>0</v>
      </c>
      <c r="W680" s="16">
        <f t="shared" si="141"/>
        <v>0</v>
      </c>
      <c r="X680" s="16">
        <f t="shared" si="134"/>
        <v>0</v>
      </c>
      <c r="Y680" s="17">
        <f t="shared" si="135"/>
        <v>0</v>
      </c>
      <c r="Z680" s="17">
        <f t="shared" si="136"/>
        <v>1050.4399999999957</v>
      </c>
      <c r="AA680" s="205" t="str">
        <f>IF(COUNTIF(K$6:K680,K680)=1,MAX(AA$6:AA679)+1,"")</f>
        <v/>
      </c>
      <c r="AB680" s="144">
        <f t="shared" si="142"/>
        <v>0</v>
      </c>
      <c r="AC680" s="24"/>
      <c r="AD680" s="24"/>
      <c r="AE680" s="24"/>
      <c r="AF680" s="24"/>
      <c r="AG680" s="24"/>
      <c r="AH680" s="24"/>
      <c r="AI680" s="24"/>
    </row>
    <row r="681" spans="2:35" ht="12.75">
      <c r="B681" s="31">
        <f>IF($B680="№",1,MAX($B$7:$B680)+1)</f>
        <v>675</v>
      </c>
      <c r="C681" s="147">
        <f t="shared" si="137"/>
        <v>0</v>
      </c>
      <c r="D681" s="9"/>
      <c r="E681" s="9"/>
      <c r="F681" s="10"/>
      <c r="G681" s="10"/>
      <c r="H681" s="11"/>
      <c r="I681" s="12"/>
      <c r="J681" s="12"/>
      <c r="K681" s="10"/>
      <c r="L681" s="33">
        <f t="shared" si="130"/>
        <v>0</v>
      </c>
      <c r="M681" s="34">
        <f t="shared" si="138"/>
        <v>0</v>
      </c>
      <c r="N681" s="17">
        <f t="shared" si="131"/>
        <v>0</v>
      </c>
      <c r="O681" s="35">
        <f t="shared" si="132"/>
        <v>0</v>
      </c>
      <c r="P681" s="32">
        <f t="shared" si="133"/>
        <v>0</v>
      </c>
      <c r="Q681" s="10"/>
      <c r="R681" s="13"/>
      <c r="S681" s="14"/>
      <c r="T681" s="10"/>
      <c r="U681" s="144" t="str">
        <f t="shared" si="139"/>
        <v/>
      </c>
      <c r="V681" s="15">
        <f t="shared" si="140"/>
        <v>0</v>
      </c>
      <c r="W681" s="16">
        <f t="shared" si="141"/>
        <v>0</v>
      </c>
      <c r="X681" s="16">
        <f t="shared" si="134"/>
        <v>0</v>
      </c>
      <c r="Y681" s="17">
        <f t="shared" si="135"/>
        <v>0</v>
      </c>
      <c r="Z681" s="17">
        <f t="shared" si="136"/>
        <v>1050.4399999999957</v>
      </c>
      <c r="AA681" s="205" t="str">
        <f>IF(COUNTIF(K$6:K681,K681)=1,MAX(AA$6:AA680)+1,"")</f>
        <v/>
      </c>
      <c r="AB681" s="144">
        <f t="shared" si="142"/>
        <v>0</v>
      </c>
      <c r="AC681" s="24"/>
      <c r="AD681" s="24"/>
      <c r="AE681" s="24"/>
      <c r="AF681" s="24"/>
      <c r="AG681" s="24"/>
      <c r="AH681" s="24"/>
      <c r="AI681" s="24"/>
    </row>
    <row r="682" spans="2:35" ht="12.75">
      <c r="B682" s="31">
        <f>IF($B681="№",1,MAX($B$7:$B681)+1)</f>
        <v>676</v>
      </c>
      <c r="C682" s="147">
        <f t="shared" si="137"/>
        <v>0</v>
      </c>
      <c r="D682" s="9"/>
      <c r="E682" s="9"/>
      <c r="F682" s="10"/>
      <c r="G682" s="10"/>
      <c r="H682" s="11"/>
      <c r="I682" s="12"/>
      <c r="J682" s="12"/>
      <c r="K682" s="10"/>
      <c r="L682" s="33">
        <f t="shared" si="130"/>
        <v>0</v>
      </c>
      <c r="M682" s="34">
        <f t="shared" si="138"/>
        <v>0</v>
      </c>
      <c r="N682" s="17">
        <f t="shared" si="131"/>
        <v>0</v>
      </c>
      <c r="O682" s="35">
        <f t="shared" si="132"/>
        <v>0</v>
      </c>
      <c r="P682" s="32">
        <f t="shared" si="133"/>
        <v>0</v>
      </c>
      <c r="Q682" s="10"/>
      <c r="R682" s="13"/>
      <c r="S682" s="14"/>
      <c r="T682" s="10"/>
      <c r="U682" s="144" t="str">
        <f t="shared" si="139"/>
        <v/>
      </c>
      <c r="V682" s="15">
        <f t="shared" si="140"/>
        <v>0</v>
      </c>
      <c r="W682" s="16">
        <f t="shared" si="141"/>
        <v>0</v>
      </c>
      <c r="X682" s="16">
        <f t="shared" si="134"/>
        <v>0</v>
      </c>
      <c r="Y682" s="17">
        <f t="shared" si="135"/>
        <v>0</v>
      </c>
      <c r="Z682" s="17">
        <f t="shared" si="136"/>
        <v>1050.4399999999957</v>
      </c>
      <c r="AA682" s="205" t="str">
        <f>IF(COUNTIF(K$6:K682,K682)=1,MAX(AA$6:AA681)+1,"")</f>
        <v/>
      </c>
      <c r="AB682" s="144">
        <f t="shared" si="142"/>
        <v>0</v>
      </c>
      <c r="AC682" s="24"/>
      <c r="AD682" s="24"/>
      <c r="AE682" s="24"/>
      <c r="AF682" s="24"/>
      <c r="AG682" s="24"/>
      <c r="AH682" s="24"/>
      <c r="AI682" s="24"/>
    </row>
    <row r="683" spans="2:35" ht="12.75">
      <c r="B683" s="31">
        <f>IF($B682="№",1,MAX($B$7:$B682)+1)</f>
        <v>677</v>
      </c>
      <c r="C683" s="147">
        <f t="shared" si="137"/>
        <v>0</v>
      </c>
      <c r="D683" s="9"/>
      <c r="E683" s="9"/>
      <c r="F683" s="10"/>
      <c r="G683" s="10"/>
      <c r="H683" s="11"/>
      <c r="I683" s="12"/>
      <c r="J683" s="12"/>
      <c r="K683" s="10"/>
      <c r="L683" s="33">
        <f t="shared" si="130"/>
        <v>0</v>
      </c>
      <c r="M683" s="34">
        <f t="shared" si="138"/>
        <v>0</v>
      </c>
      <c r="N683" s="17">
        <f t="shared" si="131"/>
        <v>0</v>
      </c>
      <c r="O683" s="35">
        <f t="shared" si="132"/>
        <v>0</v>
      </c>
      <c r="P683" s="32">
        <f t="shared" si="133"/>
        <v>0</v>
      </c>
      <c r="Q683" s="10"/>
      <c r="R683" s="13"/>
      <c r="S683" s="14"/>
      <c r="T683" s="10"/>
      <c r="U683" s="144" t="str">
        <f t="shared" si="139"/>
        <v/>
      </c>
      <c r="V683" s="15">
        <f t="shared" si="140"/>
        <v>0</v>
      </c>
      <c r="W683" s="16">
        <f t="shared" si="141"/>
        <v>0</v>
      </c>
      <c r="X683" s="16">
        <f t="shared" si="134"/>
        <v>0</v>
      </c>
      <c r="Y683" s="17">
        <f t="shared" si="135"/>
        <v>0</v>
      </c>
      <c r="Z683" s="17">
        <f t="shared" si="136"/>
        <v>1050.4399999999957</v>
      </c>
      <c r="AA683" s="205" t="str">
        <f>IF(COUNTIF(K$6:K683,K683)=1,MAX(AA$6:AA682)+1,"")</f>
        <v/>
      </c>
      <c r="AB683" s="144">
        <f t="shared" si="142"/>
        <v>0</v>
      </c>
      <c r="AC683" s="24"/>
      <c r="AD683" s="24"/>
      <c r="AE683" s="24"/>
      <c r="AF683" s="24"/>
      <c r="AG683" s="24"/>
      <c r="AH683" s="24"/>
      <c r="AI683" s="24"/>
    </row>
    <row r="684" spans="2:35" ht="12.75">
      <c r="B684" s="31">
        <f>IF($B683="№",1,MAX($B$7:$B683)+1)</f>
        <v>678</v>
      </c>
      <c r="C684" s="147">
        <f t="shared" si="137"/>
        <v>0</v>
      </c>
      <c r="D684" s="9"/>
      <c r="E684" s="9"/>
      <c r="F684" s="10"/>
      <c r="G684" s="10"/>
      <c r="H684" s="11"/>
      <c r="I684" s="12"/>
      <c r="J684" s="12"/>
      <c r="K684" s="10"/>
      <c r="L684" s="33">
        <f t="shared" si="130"/>
        <v>0</v>
      </c>
      <c r="M684" s="34">
        <f t="shared" si="138"/>
        <v>0</v>
      </c>
      <c r="N684" s="17">
        <f t="shared" si="131"/>
        <v>0</v>
      </c>
      <c r="O684" s="35">
        <f t="shared" si="132"/>
        <v>0</v>
      </c>
      <c r="P684" s="32">
        <f t="shared" si="133"/>
        <v>0</v>
      </c>
      <c r="Q684" s="10"/>
      <c r="R684" s="13"/>
      <c r="S684" s="14"/>
      <c r="T684" s="10"/>
      <c r="U684" s="144" t="str">
        <f t="shared" si="139"/>
        <v/>
      </c>
      <c r="V684" s="15">
        <f t="shared" si="140"/>
        <v>0</v>
      </c>
      <c r="W684" s="16">
        <f t="shared" si="141"/>
        <v>0</v>
      </c>
      <c r="X684" s="16">
        <f t="shared" si="134"/>
        <v>0</v>
      </c>
      <c r="Y684" s="17">
        <f t="shared" si="135"/>
        <v>0</v>
      </c>
      <c r="Z684" s="17">
        <f t="shared" si="136"/>
        <v>1050.4399999999957</v>
      </c>
      <c r="AA684" s="205" t="str">
        <f>IF(COUNTIF(K$6:K684,K684)=1,MAX(AA$6:AA683)+1,"")</f>
        <v/>
      </c>
      <c r="AB684" s="144">
        <f t="shared" si="142"/>
        <v>0</v>
      </c>
      <c r="AC684" s="24"/>
      <c r="AD684" s="24"/>
      <c r="AE684" s="24"/>
      <c r="AF684" s="24"/>
      <c r="AG684" s="24"/>
      <c r="AH684" s="24"/>
      <c r="AI684" s="24"/>
    </row>
    <row r="685" spans="2:35" ht="12.75">
      <c r="B685" s="31">
        <f>IF($B684="№",1,MAX($B$7:$B684)+1)</f>
        <v>679</v>
      </c>
      <c r="C685" s="147">
        <f t="shared" si="137"/>
        <v>0</v>
      </c>
      <c r="D685" s="9"/>
      <c r="E685" s="9"/>
      <c r="F685" s="10"/>
      <c r="G685" s="10"/>
      <c r="H685" s="11"/>
      <c r="I685" s="12"/>
      <c r="J685" s="12"/>
      <c r="K685" s="10"/>
      <c r="L685" s="33">
        <f t="shared" si="130"/>
        <v>0</v>
      </c>
      <c r="M685" s="34">
        <f t="shared" si="138"/>
        <v>0</v>
      </c>
      <c r="N685" s="17">
        <f t="shared" si="131"/>
        <v>0</v>
      </c>
      <c r="O685" s="35">
        <f t="shared" si="132"/>
        <v>0</v>
      </c>
      <c r="P685" s="32">
        <f t="shared" si="133"/>
        <v>0</v>
      </c>
      <c r="Q685" s="10"/>
      <c r="R685" s="13"/>
      <c r="S685" s="14"/>
      <c r="T685" s="10"/>
      <c r="U685" s="144" t="str">
        <f t="shared" si="139"/>
        <v/>
      </c>
      <c r="V685" s="15">
        <f t="shared" si="140"/>
        <v>0</v>
      </c>
      <c r="W685" s="16">
        <f t="shared" si="141"/>
        <v>0</v>
      </c>
      <c r="X685" s="16">
        <f t="shared" si="134"/>
        <v>0</v>
      </c>
      <c r="Y685" s="17">
        <f t="shared" si="135"/>
        <v>0</v>
      </c>
      <c r="Z685" s="17">
        <f t="shared" si="136"/>
        <v>1050.4399999999957</v>
      </c>
      <c r="AA685" s="205" t="str">
        <f>IF(COUNTIF(K$6:K685,K685)=1,MAX(AA$6:AA684)+1,"")</f>
        <v/>
      </c>
      <c r="AB685" s="144">
        <f t="shared" si="142"/>
        <v>0</v>
      </c>
      <c r="AC685" s="24"/>
      <c r="AD685" s="24"/>
      <c r="AE685" s="24"/>
      <c r="AF685" s="24"/>
      <c r="AG685" s="24"/>
      <c r="AH685" s="24"/>
      <c r="AI685" s="24"/>
    </row>
    <row r="686" spans="2:35" ht="12.75">
      <c r="B686" s="31">
        <f>IF($B685="№",1,MAX($B$7:$B685)+1)</f>
        <v>680</v>
      </c>
      <c r="C686" s="147">
        <f t="shared" si="137"/>
        <v>0</v>
      </c>
      <c r="D686" s="9"/>
      <c r="E686" s="9"/>
      <c r="F686" s="10"/>
      <c r="G686" s="10"/>
      <c r="H686" s="11"/>
      <c r="I686" s="12"/>
      <c r="J686" s="12"/>
      <c r="K686" s="10"/>
      <c r="L686" s="33">
        <f t="shared" si="130"/>
        <v>0</v>
      </c>
      <c r="M686" s="34">
        <f t="shared" si="138"/>
        <v>0</v>
      </c>
      <c r="N686" s="17">
        <f t="shared" si="131"/>
        <v>0</v>
      </c>
      <c r="O686" s="35">
        <f t="shared" si="132"/>
        <v>0</v>
      </c>
      <c r="P686" s="32">
        <f t="shared" si="133"/>
        <v>0</v>
      </c>
      <c r="Q686" s="10"/>
      <c r="R686" s="13"/>
      <c r="S686" s="14"/>
      <c r="T686" s="10"/>
      <c r="U686" s="144" t="str">
        <f t="shared" si="139"/>
        <v/>
      </c>
      <c r="V686" s="15">
        <f t="shared" si="140"/>
        <v>0</v>
      </c>
      <c r="W686" s="16">
        <f t="shared" si="141"/>
        <v>0</v>
      </c>
      <c r="X686" s="16">
        <f t="shared" si="134"/>
        <v>0</v>
      </c>
      <c r="Y686" s="17">
        <f t="shared" si="135"/>
        <v>0</v>
      </c>
      <c r="Z686" s="17">
        <f t="shared" si="136"/>
        <v>1050.4399999999957</v>
      </c>
      <c r="AA686" s="205" t="str">
        <f>IF(COUNTIF(K$6:K686,K686)=1,MAX(AA$6:AA685)+1,"")</f>
        <v/>
      </c>
      <c r="AB686" s="144">
        <f t="shared" si="142"/>
        <v>0</v>
      </c>
      <c r="AC686" s="24"/>
      <c r="AD686" s="24"/>
      <c r="AE686" s="24"/>
      <c r="AF686" s="24"/>
      <c r="AG686" s="24"/>
      <c r="AH686" s="24"/>
      <c r="AI686" s="24"/>
    </row>
    <row r="687" spans="2:35" ht="12.75">
      <c r="B687" s="31">
        <f>IF($B686="№",1,MAX($B$7:$B686)+1)</f>
        <v>681</v>
      </c>
      <c r="C687" s="147">
        <f t="shared" si="137"/>
        <v>0</v>
      </c>
      <c r="D687" s="9"/>
      <c r="E687" s="9"/>
      <c r="F687" s="10"/>
      <c r="G687" s="10"/>
      <c r="H687" s="11"/>
      <c r="I687" s="12"/>
      <c r="J687" s="12"/>
      <c r="K687" s="10"/>
      <c r="L687" s="33">
        <f t="shared" si="130"/>
        <v>0</v>
      </c>
      <c r="M687" s="34">
        <f t="shared" si="138"/>
        <v>0</v>
      </c>
      <c r="N687" s="17">
        <f t="shared" si="131"/>
        <v>0</v>
      </c>
      <c r="O687" s="35">
        <f t="shared" si="132"/>
        <v>0</v>
      </c>
      <c r="P687" s="32">
        <f t="shared" si="133"/>
        <v>0</v>
      </c>
      <c r="Q687" s="10"/>
      <c r="R687" s="13"/>
      <c r="S687" s="14"/>
      <c r="T687" s="10"/>
      <c r="U687" s="144" t="str">
        <f t="shared" si="139"/>
        <v/>
      </c>
      <c r="V687" s="15">
        <f t="shared" si="140"/>
        <v>0</v>
      </c>
      <c r="W687" s="16">
        <f t="shared" si="141"/>
        <v>0</v>
      </c>
      <c r="X687" s="16">
        <f t="shared" si="134"/>
        <v>0</v>
      </c>
      <c r="Y687" s="17">
        <f t="shared" si="135"/>
        <v>0</v>
      </c>
      <c r="Z687" s="17">
        <f t="shared" si="136"/>
        <v>1050.4399999999957</v>
      </c>
      <c r="AA687" s="205" t="str">
        <f>IF(COUNTIF(K$6:K687,K687)=1,MAX(AA$6:AA686)+1,"")</f>
        <v/>
      </c>
      <c r="AB687" s="144">
        <f t="shared" si="142"/>
        <v>0</v>
      </c>
      <c r="AC687" s="24"/>
      <c r="AD687" s="24"/>
      <c r="AE687" s="24"/>
      <c r="AF687" s="24"/>
      <c r="AG687" s="24"/>
      <c r="AH687" s="24"/>
      <c r="AI687" s="24"/>
    </row>
    <row r="688" spans="2:35" ht="12.75">
      <c r="B688" s="31">
        <f>IF($B687="№",1,MAX($B$7:$B687)+1)</f>
        <v>682</v>
      </c>
      <c r="C688" s="147">
        <f t="shared" si="137"/>
        <v>0</v>
      </c>
      <c r="D688" s="9"/>
      <c r="E688" s="9"/>
      <c r="F688" s="10"/>
      <c r="G688" s="10"/>
      <c r="H688" s="11"/>
      <c r="I688" s="12"/>
      <c r="J688" s="12"/>
      <c r="K688" s="10"/>
      <c r="L688" s="33">
        <f t="shared" si="130"/>
        <v>0</v>
      </c>
      <c r="M688" s="34">
        <f t="shared" si="138"/>
        <v>0</v>
      </c>
      <c r="N688" s="17">
        <f t="shared" si="131"/>
        <v>0</v>
      </c>
      <c r="O688" s="35">
        <f t="shared" si="132"/>
        <v>0</v>
      </c>
      <c r="P688" s="32">
        <f t="shared" si="133"/>
        <v>0</v>
      </c>
      <c r="Q688" s="10"/>
      <c r="R688" s="13"/>
      <c r="S688" s="14"/>
      <c r="T688" s="10"/>
      <c r="U688" s="144" t="str">
        <f t="shared" si="139"/>
        <v/>
      </c>
      <c r="V688" s="15">
        <f t="shared" si="140"/>
        <v>0</v>
      </c>
      <c r="W688" s="16">
        <f t="shared" si="141"/>
        <v>0</v>
      </c>
      <c r="X688" s="16">
        <f t="shared" si="134"/>
        <v>0</v>
      </c>
      <c r="Y688" s="17">
        <f t="shared" si="135"/>
        <v>0</v>
      </c>
      <c r="Z688" s="17">
        <f t="shared" si="136"/>
        <v>1050.4399999999957</v>
      </c>
      <c r="AA688" s="205" t="str">
        <f>IF(COUNTIF(K$6:K688,K688)=1,MAX(AA$6:AA687)+1,"")</f>
        <v/>
      </c>
      <c r="AB688" s="144">
        <f t="shared" si="142"/>
        <v>0</v>
      </c>
      <c r="AC688" s="24"/>
      <c r="AD688" s="24"/>
      <c r="AE688" s="24"/>
      <c r="AF688" s="24"/>
      <c r="AG688" s="24"/>
      <c r="AH688" s="24"/>
      <c r="AI688" s="24"/>
    </row>
    <row r="689" spans="2:35" ht="12.75">
      <c r="B689" s="31">
        <f>IF($B688="№",1,MAX($B$7:$B688)+1)</f>
        <v>683</v>
      </c>
      <c r="C689" s="147">
        <f t="shared" si="137"/>
        <v>0</v>
      </c>
      <c r="D689" s="9"/>
      <c r="E689" s="9"/>
      <c r="F689" s="10"/>
      <c r="G689" s="10"/>
      <c r="H689" s="11"/>
      <c r="I689" s="12"/>
      <c r="J689" s="12"/>
      <c r="K689" s="10"/>
      <c r="L689" s="33">
        <f t="shared" si="130"/>
        <v>0</v>
      </c>
      <c r="M689" s="34">
        <f t="shared" si="138"/>
        <v>0</v>
      </c>
      <c r="N689" s="17">
        <f t="shared" si="131"/>
        <v>0</v>
      </c>
      <c r="O689" s="35">
        <f t="shared" si="132"/>
        <v>0</v>
      </c>
      <c r="P689" s="32">
        <f t="shared" si="133"/>
        <v>0</v>
      </c>
      <c r="Q689" s="10"/>
      <c r="R689" s="13"/>
      <c r="S689" s="14"/>
      <c r="T689" s="10"/>
      <c r="U689" s="144" t="str">
        <f t="shared" si="139"/>
        <v/>
      </c>
      <c r="V689" s="15">
        <f t="shared" si="140"/>
        <v>0</v>
      </c>
      <c r="W689" s="16">
        <f t="shared" si="141"/>
        <v>0</v>
      </c>
      <c r="X689" s="16">
        <f t="shared" si="134"/>
        <v>0</v>
      </c>
      <c r="Y689" s="17">
        <f t="shared" si="135"/>
        <v>0</v>
      </c>
      <c r="Z689" s="17">
        <f t="shared" si="136"/>
        <v>1050.4399999999957</v>
      </c>
      <c r="AA689" s="205" t="str">
        <f>IF(COUNTIF(K$6:K689,K689)=1,MAX(AA$6:AA688)+1,"")</f>
        <v/>
      </c>
      <c r="AB689" s="144">
        <f t="shared" si="142"/>
        <v>0</v>
      </c>
      <c r="AC689" s="24"/>
      <c r="AD689" s="24"/>
      <c r="AE689" s="24"/>
      <c r="AF689" s="24"/>
      <c r="AG689" s="24"/>
      <c r="AH689" s="24"/>
      <c r="AI689" s="24"/>
    </row>
    <row r="690" spans="2:35" ht="12.75">
      <c r="B690" s="31">
        <f>IF($B689="№",1,MAX($B$7:$B689)+1)</f>
        <v>684</v>
      </c>
      <c r="C690" s="147">
        <f t="shared" si="137"/>
        <v>0</v>
      </c>
      <c r="D690" s="9"/>
      <c r="E690" s="9"/>
      <c r="F690" s="10"/>
      <c r="G690" s="10"/>
      <c r="H690" s="11"/>
      <c r="I690" s="12"/>
      <c r="J690" s="12"/>
      <c r="K690" s="10"/>
      <c r="L690" s="33">
        <f t="shared" si="130"/>
        <v>0</v>
      </c>
      <c r="M690" s="34">
        <f t="shared" si="138"/>
        <v>0</v>
      </c>
      <c r="N690" s="17">
        <f t="shared" si="131"/>
        <v>0</v>
      </c>
      <c r="O690" s="35">
        <f t="shared" si="132"/>
        <v>0</v>
      </c>
      <c r="P690" s="32">
        <f t="shared" si="133"/>
        <v>0</v>
      </c>
      <c r="Q690" s="10"/>
      <c r="R690" s="13"/>
      <c r="S690" s="14"/>
      <c r="T690" s="10"/>
      <c r="U690" s="144" t="str">
        <f t="shared" si="139"/>
        <v/>
      </c>
      <c r="V690" s="15">
        <f t="shared" si="140"/>
        <v>0</v>
      </c>
      <c r="W690" s="16">
        <f t="shared" si="141"/>
        <v>0</v>
      </c>
      <c r="X690" s="16">
        <f t="shared" si="134"/>
        <v>0</v>
      </c>
      <c r="Y690" s="17">
        <f t="shared" si="135"/>
        <v>0</v>
      </c>
      <c r="Z690" s="17">
        <f t="shared" si="136"/>
        <v>1050.4399999999957</v>
      </c>
      <c r="AA690" s="205" t="str">
        <f>IF(COUNTIF(K$6:K690,K690)=1,MAX(AA$6:AA689)+1,"")</f>
        <v/>
      </c>
      <c r="AB690" s="144">
        <f t="shared" si="142"/>
        <v>0</v>
      </c>
      <c r="AC690" s="24"/>
      <c r="AD690" s="24"/>
      <c r="AE690" s="24"/>
      <c r="AF690" s="24"/>
      <c r="AG690" s="24"/>
      <c r="AH690" s="24"/>
      <c r="AI690" s="24"/>
    </row>
    <row r="691" spans="2:35" ht="12.75">
      <c r="B691" s="31">
        <f>IF($B690="№",1,MAX($B$7:$B690)+1)</f>
        <v>685</v>
      </c>
      <c r="C691" s="147">
        <f t="shared" si="137"/>
        <v>0</v>
      </c>
      <c r="D691" s="9"/>
      <c r="E691" s="9"/>
      <c r="F691" s="10"/>
      <c r="G691" s="10"/>
      <c r="H691" s="11"/>
      <c r="I691" s="12"/>
      <c r="J691" s="12"/>
      <c r="K691" s="10"/>
      <c r="L691" s="33">
        <f t="shared" si="130"/>
        <v>0</v>
      </c>
      <c r="M691" s="34">
        <f t="shared" si="138"/>
        <v>0</v>
      </c>
      <c r="N691" s="17">
        <f t="shared" si="131"/>
        <v>0</v>
      </c>
      <c r="O691" s="35">
        <f t="shared" si="132"/>
        <v>0</v>
      </c>
      <c r="P691" s="32">
        <f t="shared" si="133"/>
        <v>0</v>
      </c>
      <c r="Q691" s="10"/>
      <c r="R691" s="13"/>
      <c r="S691" s="14"/>
      <c r="T691" s="10"/>
      <c r="U691" s="144" t="str">
        <f t="shared" si="139"/>
        <v/>
      </c>
      <c r="V691" s="15">
        <f t="shared" si="140"/>
        <v>0</v>
      </c>
      <c r="W691" s="16">
        <f t="shared" si="141"/>
        <v>0</v>
      </c>
      <c r="X691" s="16">
        <f t="shared" si="134"/>
        <v>0</v>
      </c>
      <c r="Y691" s="17">
        <f t="shared" si="135"/>
        <v>0</v>
      </c>
      <c r="Z691" s="17">
        <f t="shared" si="136"/>
        <v>1050.4399999999957</v>
      </c>
      <c r="AA691" s="205" t="str">
        <f>IF(COUNTIF(K$6:K691,K691)=1,MAX(AA$6:AA690)+1,"")</f>
        <v/>
      </c>
      <c r="AB691" s="144">
        <f t="shared" si="142"/>
        <v>0</v>
      </c>
      <c r="AC691" s="24"/>
      <c r="AD691" s="24"/>
      <c r="AE691" s="24"/>
      <c r="AF691" s="24"/>
      <c r="AG691" s="24"/>
      <c r="AH691" s="24"/>
      <c r="AI691" s="24"/>
    </row>
    <row r="692" spans="2:35" ht="12.75">
      <c r="B692" s="31">
        <f>IF($B691="№",1,MAX($B$7:$B691)+1)</f>
        <v>686</v>
      </c>
      <c r="C692" s="147">
        <f t="shared" si="137"/>
        <v>0</v>
      </c>
      <c r="D692" s="9"/>
      <c r="E692" s="9"/>
      <c r="F692" s="10"/>
      <c r="G692" s="10"/>
      <c r="H692" s="11"/>
      <c r="I692" s="12"/>
      <c r="J692" s="12"/>
      <c r="K692" s="10"/>
      <c r="L692" s="33">
        <f t="shared" si="130"/>
        <v>0</v>
      </c>
      <c r="M692" s="34">
        <f t="shared" si="138"/>
        <v>0</v>
      </c>
      <c r="N692" s="17">
        <f t="shared" si="131"/>
        <v>0</v>
      </c>
      <c r="O692" s="35">
        <f t="shared" si="132"/>
        <v>0</v>
      </c>
      <c r="P692" s="32">
        <f t="shared" si="133"/>
        <v>0</v>
      </c>
      <c r="Q692" s="10"/>
      <c r="R692" s="13"/>
      <c r="S692" s="14"/>
      <c r="T692" s="10"/>
      <c r="U692" s="144" t="str">
        <f t="shared" si="139"/>
        <v/>
      </c>
      <c r="V692" s="15">
        <f t="shared" si="140"/>
        <v>0</v>
      </c>
      <c r="W692" s="16">
        <f t="shared" si="141"/>
        <v>0</v>
      </c>
      <c r="X692" s="16">
        <f t="shared" si="134"/>
        <v>0</v>
      </c>
      <c r="Y692" s="17">
        <f t="shared" si="135"/>
        <v>0</v>
      </c>
      <c r="Z692" s="17">
        <f t="shared" si="136"/>
        <v>1050.4399999999957</v>
      </c>
      <c r="AA692" s="205" t="str">
        <f>IF(COUNTIF(K$6:K692,K692)=1,MAX(AA$6:AA691)+1,"")</f>
        <v/>
      </c>
      <c r="AB692" s="144">
        <f t="shared" si="142"/>
        <v>0</v>
      </c>
      <c r="AC692" s="24"/>
      <c r="AD692" s="24"/>
      <c r="AE692" s="24"/>
      <c r="AF692" s="24"/>
      <c r="AG692" s="24"/>
      <c r="AH692" s="24"/>
      <c r="AI692" s="24"/>
    </row>
    <row r="693" spans="2:35" ht="12.75">
      <c r="B693" s="31">
        <f>IF($B692="№",1,MAX($B$7:$B692)+1)</f>
        <v>687</v>
      </c>
      <c r="C693" s="147">
        <f t="shared" si="137"/>
        <v>0</v>
      </c>
      <c r="D693" s="9"/>
      <c r="E693" s="9"/>
      <c r="F693" s="10"/>
      <c r="G693" s="10"/>
      <c r="H693" s="11"/>
      <c r="I693" s="12"/>
      <c r="J693" s="12"/>
      <c r="K693" s="10"/>
      <c r="L693" s="33">
        <f t="shared" si="130"/>
        <v>0</v>
      </c>
      <c r="M693" s="34">
        <f t="shared" si="138"/>
        <v>0</v>
      </c>
      <c r="N693" s="17">
        <f t="shared" si="131"/>
        <v>0</v>
      </c>
      <c r="O693" s="35">
        <f t="shared" si="132"/>
        <v>0</v>
      </c>
      <c r="P693" s="32">
        <f t="shared" si="133"/>
        <v>0</v>
      </c>
      <c r="Q693" s="10"/>
      <c r="R693" s="13"/>
      <c r="S693" s="14"/>
      <c r="T693" s="10"/>
      <c r="U693" s="144" t="str">
        <f t="shared" si="139"/>
        <v/>
      </c>
      <c r="V693" s="15">
        <f t="shared" si="140"/>
        <v>0</v>
      </c>
      <c r="W693" s="16">
        <f t="shared" si="141"/>
        <v>0</v>
      </c>
      <c r="X693" s="16">
        <f t="shared" si="134"/>
        <v>0</v>
      </c>
      <c r="Y693" s="17">
        <f t="shared" si="135"/>
        <v>0</v>
      </c>
      <c r="Z693" s="17">
        <f t="shared" si="136"/>
        <v>1050.4399999999957</v>
      </c>
      <c r="AA693" s="205" t="str">
        <f>IF(COUNTIF(K$6:K693,K693)=1,MAX(AA$6:AA692)+1,"")</f>
        <v/>
      </c>
      <c r="AB693" s="144">
        <f t="shared" si="142"/>
        <v>0</v>
      </c>
      <c r="AC693" s="24"/>
      <c r="AD693" s="24"/>
      <c r="AE693" s="24"/>
      <c r="AF693" s="24"/>
      <c r="AG693" s="24"/>
      <c r="AH693" s="24"/>
      <c r="AI693" s="24"/>
    </row>
    <row r="694" spans="2:35" ht="12.75">
      <c r="B694" s="31">
        <f>IF($B693="№",1,MAX($B$7:$B693)+1)</f>
        <v>688</v>
      </c>
      <c r="C694" s="147">
        <f t="shared" si="137"/>
        <v>0</v>
      </c>
      <c r="D694" s="9"/>
      <c r="E694" s="9"/>
      <c r="F694" s="10"/>
      <c r="G694" s="10"/>
      <c r="H694" s="11"/>
      <c r="I694" s="12"/>
      <c r="J694" s="12"/>
      <c r="K694" s="10"/>
      <c r="L694" s="33">
        <f t="shared" si="130"/>
        <v>0</v>
      </c>
      <c r="M694" s="34">
        <f t="shared" si="138"/>
        <v>0</v>
      </c>
      <c r="N694" s="17">
        <f t="shared" si="131"/>
        <v>0</v>
      </c>
      <c r="O694" s="35">
        <f t="shared" si="132"/>
        <v>0</v>
      </c>
      <c r="P694" s="32">
        <f t="shared" si="133"/>
        <v>0</v>
      </c>
      <c r="Q694" s="10"/>
      <c r="R694" s="13"/>
      <c r="S694" s="14"/>
      <c r="T694" s="10"/>
      <c r="U694" s="144" t="str">
        <f t="shared" si="139"/>
        <v/>
      </c>
      <c r="V694" s="15">
        <f t="shared" si="140"/>
        <v>0</v>
      </c>
      <c r="W694" s="16">
        <f t="shared" si="141"/>
        <v>0</v>
      </c>
      <c r="X694" s="16">
        <f t="shared" si="134"/>
        <v>0</v>
      </c>
      <c r="Y694" s="17">
        <f t="shared" si="135"/>
        <v>0</v>
      </c>
      <c r="Z694" s="17">
        <f t="shared" si="136"/>
        <v>1050.4399999999957</v>
      </c>
      <c r="AA694" s="205" t="str">
        <f>IF(COUNTIF(K$6:K694,K694)=1,MAX(AA$6:AA693)+1,"")</f>
        <v/>
      </c>
      <c r="AB694" s="144">
        <f t="shared" si="142"/>
        <v>0</v>
      </c>
      <c r="AC694" s="24"/>
      <c r="AD694" s="24"/>
      <c r="AE694" s="24"/>
      <c r="AF694" s="24"/>
      <c r="AG694" s="24"/>
      <c r="AH694" s="24"/>
      <c r="AI694" s="24"/>
    </row>
    <row r="695" spans="2:35" ht="12.75">
      <c r="B695" s="31">
        <f>IF($B694="№",1,MAX($B$7:$B694)+1)</f>
        <v>689</v>
      </c>
      <c r="C695" s="147">
        <f t="shared" si="137"/>
        <v>0</v>
      </c>
      <c r="D695" s="9"/>
      <c r="E695" s="9"/>
      <c r="F695" s="10"/>
      <c r="G695" s="10"/>
      <c r="H695" s="11"/>
      <c r="I695" s="12"/>
      <c r="J695" s="12"/>
      <c r="K695" s="10"/>
      <c r="L695" s="33">
        <f t="shared" si="130"/>
        <v>0</v>
      </c>
      <c r="M695" s="34">
        <f t="shared" si="138"/>
        <v>0</v>
      </c>
      <c r="N695" s="17">
        <f t="shared" si="131"/>
        <v>0</v>
      </c>
      <c r="O695" s="35">
        <f t="shared" si="132"/>
        <v>0</v>
      </c>
      <c r="P695" s="32">
        <f t="shared" si="133"/>
        <v>0</v>
      </c>
      <c r="Q695" s="10"/>
      <c r="R695" s="13"/>
      <c r="S695" s="14"/>
      <c r="T695" s="10"/>
      <c r="U695" s="144" t="str">
        <f t="shared" si="139"/>
        <v/>
      </c>
      <c r="V695" s="15">
        <f t="shared" si="140"/>
        <v>0</v>
      </c>
      <c r="W695" s="16">
        <f t="shared" si="141"/>
        <v>0</v>
      </c>
      <c r="X695" s="16">
        <f t="shared" si="134"/>
        <v>0</v>
      </c>
      <c r="Y695" s="17">
        <f t="shared" si="135"/>
        <v>0</v>
      </c>
      <c r="Z695" s="17">
        <f t="shared" si="136"/>
        <v>1050.4399999999957</v>
      </c>
      <c r="AA695" s="205" t="str">
        <f>IF(COUNTIF(K$6:K695,K695)=1,MAX(AA$6:AA694)+1,"")</f>
        <v/>
      </c>
      <c r="AB695" s="144">
        <f t="shared" si="142"/>
        <v>0</v>
      </c>
      <c r="AC695" s="24"/>
      <c r="AD695" s="24"/>
      <c r="AE695" s="24"/>
      <c r="AF695" s="24"/>
      <c r="AG695" s="24"/>
      <c r="AH695" s="24"/>
      <c r="AI695" s="24"/>
    </row>
    <row r="696" spans="2:35" ht="12.75">
      <c r="B696" s="31">
        <f>IF($B695="№",1,MAX($B$7:$B695)+1)</f>
        <v>690</v>
      </c>
      <c r="C696" s="147">
        <f t="shared" si="137"/>
        <v>0</v>
      </c>
      <c r="D696" s="9"/>
      <c r="E696" s="9"/>
      <c r="F696" s="10"/>
      <c r="G696" s="10"/>
      <c r="H696" s="11"/>
      <c r="I696" s="12"/>
      <c r="J696" s="12"/>
      <c r="K696" s="10"/>
      <c r="L696" s="33">
        <f t="shared" si="130"/>
        <v>0</v>
      </c>
      <c r="M696" s="34">
        <f t="shared" si="138"/>
        <v>0</v>
      </c>
      <c r="N696" s="17">
        <f t="shared" si="131"/>
        <v>0</v>
      </c>
      <c r="O696" s="35">
        <f t="shared" si="132"/>
        <v>0</v>
      </c>
      <c r="P696" s="32">
        <f t="shared" si="133"/>
        <v>0</v>
      </c>
      <c r="Q696" s="10"/>
      <c r="R696" s="13"/>
      <c r="S696" s="14"/>
      <c r="T696" s="10"/>
      <c r="U696" s="144" t="str">
        <f t="shared" si="139"/>
        <v/>
      </c>
      <c r="V696" s="15">
        <f t="shared" si="140"/>
        <v>0</v>
      </c>
      <c r="W696" s="16">
        <f t="shared" si="141"/>
        <v>0</v>
      </c>
      <c r="X696" s="16">
        <f t="shared" si="134"/>
        <v>0</v>
      </c>
      <c r="Y696" s="17">
        <f t="shared" si="135"/>
        <v>0</v>
      </c>
      <c r="Z696" s="17">
        <f t="shared" si="136"/>
        <v>1050.4399999999957</v>
      </c>
      <c r="AA696" s="205" t="str">
        <f>IF(COUNTIF(K$6:K696,K696)=1,MAX(AA$6:AA695)+1,"")</f>
        <v/>
      </c>
      <c r="AB696" s="144">
        <f t="shared" si="142"/>
        <v>0</v>
      </c>
      <c r="AC696" s="24"/>
      <c r="AD696" s="24"/>
      <c r="AE696" s="24"/>
      <c r="AF696" s="24"/>
      <c r="AG696" s="24"/>
      <c r="AH696" s="24"/>
      <c r="AI696" s="24"/>
    </row>
    <row r="697" spans="2:35" ht="12.75">
      <c r="B697" s="31">
        <f>IF($B696="№",1,MAX($B$7:$B696)+1)</f>
        <v>691</v>
      </c>
      <c r="C697" s="147">
        <f t="shared" si="137"/>
        <v>0</v>
      </c>
      <c r="D697" s="9"/>
      <c r="E697" s="9"/>
      <c r="F697" s="10"/>
      <c r="G697" s="10"/>
      <c r="H697" s="11"/>
      <c r="I697" s="12"/>
      <c r="J697" s="12"/>
      <c r="K697" s="10"/>
      <c r="L697" s="33">
        <f t="shared" si="130"/>
        <v>0</v>
      </c>
      <c r="M697" s="34">
        <f t="shared" si="138"/>
        <v>0</v>
      </c>
      <c r="N697" s="17">
        <f t="shared" si="131"/>
        <v>0</v>
      </c>
      <c r="O697" s="35">
        <f t="shared" si="132"/>
        <v>0</v>
      </c>
      <c r="P697" s="32">
        <f t="shared" si="133"/>
        <v>0</v>
      </c>
      <c r="Q697" s="10"/>
      <c r="R697" s="13"/>
      <c r="S697" s="14"/>
      <c r="T697" s="10"/>
      <c r="U697" s="144" t="str">
        <f t="shared" si="139"/>
        <v/>
      </c>
      <c r="V697" s="15">
        <f t="shared" si="140"/>
        <v>0</v>
      </c>
      <c r="W697" s="16">
        <f t="shared" si="141"/>
        <v>0</v>
      </c>
      <c r="X697" s="16">
        <f t="shared" si="134"/>
        <v>0</v>
      </c>
      <c r="Y697" s="17">
        <f t="shared" si="135"/>
        <v>0</v>
      </c>
      <c r="Z697" s="17">
        <f t="shared" si="136"/>
        <v>1050.4399999999957</v>
      </c>
      <c r="AA697" s="205" t="str">
        <f>IF(COUNTIF(K$6:K697,K697)=1,MAX(AA$6:AA696)+1,"")</f>
        <v/>
      </c>
      <c r="AB697" s="144">
        <f t="shared" si="142"/>
        <v>0</v>
      </c>
      <c r="AC697" s="24"/>
      <c r="AD697" s="24"/>
      <c r="AE697" s="24"/>
      <c r="AF697" s="24"/>
      <c r="AG697" s="24"/>
      <c r="AH697" s="24"/>
      <c r="AI697" s="24"/>
    </row>
    <row r="698" spans="2:35" ht="12.75">
      <c r="B698" s="31">
        <f>IF($B697="№",1,MAX($B$7:$B697)+1)</f>
        <v>692</v>
      </c>
      <c r="C698" s="147">
        <f t="shared" si="137"/>
        <v>0</v>
      </c>
      <c r="D698" s="9"/>
      <c r="E698" s="9"/>
      <c r="F698" s="10"/>
      <c r="G698" s="10"/>
      <c r="H698" s="11"/>
      <c r="I698" s="12"/>
      <c r="J698" s="12"/>
      <c r="K698" s="10"/>
      <c r="L698" s="33">
        <f t="shared" si="130"/>
        <v>0</v>
      </c>
      <c r="M698" s="34">
        <f t="shared" si="138"/>
        <v>0</v>
      </c>
      <c r="N698" s="17">
        <f t="shared" si="131"/>
        <v>0</v>
      </c>
      <c r="O698" s="35">
        <f t="shared" si="132"/>
        <v>0</v>
      </c>
      <c r="P698" s="32">
        <f t="shared" si="133"/>
        <v>0</v>
      </c>
      <c r="Q698" s="10"/>
      <c r="R698" s="13"/>
      <c r="S698" s="14"/>
      <c r="T698" s="10"/>
      <c r="U698" s="144" t="str">
        <f t="shared" si="139"/>
        <v/>
      </c>
      <c r="V698" s="15">
        <f t="shared" si="140"/>
        <v>0</v>
      </c>
      <c r="W698" s="16">
        <f t="shared" si="141"/>
        <v>0</v>
      </c>
      <c r="X698" s="16">
        <f t="shared" si="134"/>
        <v>0</v>
      </c>
      <c r="Y698" s="17">
        <f t="shared" si="135"/>
        <v>0</v>
      </c>
      <c r="Z698" s="17">
        <f t="shared" si="136"/>
        <v>1050.4399999999957</v>
      </c>
      <c r="AA698" s="205" t="str">
        <f>IF(COUNTIF(K$6:K698,K698)=1,MAX(AA$6:AA697)+1,"")</f>
        <v/>
      </c>
      <c r="AB698" s="144">
        <f t="shared" si="142"/>
        <v>0</v>
      </c>
      <c r="AC698" s="24"/>
      <c r="AD698" s="24"/>
      <c r="AE698" s="24"/>
      <c r="AF698" s="24"/>
      <c r="AG698" s="24"/>
      <c r="AH698" s="24"/>
      <c r="AI698" s="24"/>
    </row>
    <row r="699" spans="2:35" ht="12.75">
      <c r="B699" s="31">
        <f>IF($B698="№",1,MAX($B$7:$B698)+1)</f>
        <v>693</v>
      </c>
      <c r="C699" s="147">
        <f t="shared" si="137"/>
        <v>0</v>
      </c>
      <c r="D699" s="9"/>
      <c r="E699" s="9"/>
      <c r="F699" s="10"/>
      <c r="G699" s="10"/>
      <c r="H699" s="11"/>
      <c r="I699" s="12"/>
      <c r="J699" s="12"/>
      <c r="K699" s="10"/>
      <c r="L699" s="33">
        <f t="shared" si="130"/>
        <v>0</v>
      </c>
      <c r="M699" s="34">
        <f t="shared" si="138"/>
        <v>0</v>
      </c>
      <c r="N699" s="17">
        <f t="shared" si="131"/>
        <v>0</v>
      </c>
      <c r="O699" s="35">
        <f t="shared" si="132"/>
        <v>0</v>
      </c>
      <c r="P699" s="32">
        <f t="shared" si="133"/>
        <v>0</v>
      </c>
      <c r="Q699" s="10"/>
      <c r="R699" s="13"/>
      <c r="S699" s="14"/>
      <c r="T699" s="10"/>
      <c r="U699" s="144" t="str">
        <f t="shared" si="139"/>
        <v/>
      </c>
      <c r="V699" s="15">
        <f t="shared" si="140"/>
        <v>0</v>
      </c>
      <c r="W699" s="16">
        <f t="shared" si="141"/>
        <v>0</v>
      </c>
      <c r="X699" s="16">
        <f t="shared" si="134"/>
        <v>0</v>
      </c>
      <c r="Y699" s="17">
        <f t="shared" si="135"/>
        <v>0</v>
      </c>
      <c r="Z699" s="17">
        <f t="shared" si="136"/>
        <v>1050.4399999999957</v>
      </c>
      <c r="AA699" s="205" t="str">
        <f>IF(COUNTIF(K$6:K699,K699)=1,MAX(AA$6:AA698)+1,"")</f>
        <v/>
      </c>
      <c r="AB699" s="144">
        <f t="shared" si="142"/>
        <v>0</v>
      </c>
      <c r="AC699" s="24"/>
      <c r="AD699" s="24"/>
      <c r="AE699" s="24"/>
      <c r="AF699" s="24"/>
      <c r="AG699" s="24"/>
      <c r="AH699" s="24"/>
      <c r="AI699" s="24"/>
    </row>
    <row r="700" spans="2:35" ht="12.75">
      <c r="B700" s="31">
        <f>IF($B699="№",1,MAX($B$7:$B699)+1)</f>
        <v>694</v>
      </c>
      <c r="C700" s="147">
        <f t="shared" si="137"/>
        <v>0</v>
      </c>
      <c r="D700" s="9"/>
      <c r="E700" s="9"/>
      <c r="F700" s="10"/>
      <c r="G700" s="10"/>
      <c r="H700" s="11"/>
      <c r="I700" s="12"/>
      <c r="J700" s="12"/>
      <c r="K700" s="10"/>
      <c r="L700" s="33">
        <f t="shared" si="130"/>
        <v>0</v>
      </c>
      <c r="M700" s="34">
        <f t="shared" si="138"/>
        <v>0</v>
      </c>
      <c r="N700" s="17">
        <f t="shared" si="131"/>
        <v>0</v>
      </c>
      <c r="O700" s="35">
        <f t="shared" si="132"/>
        <v>0</v>
      </c>
      <c r="P700" s="32">
        <f t="shared" si="133"/>
        <v>0</v>
      </c>
      <c r="Q700" s="10"/>
      <c r="R700" s="13"/>
      <c r="S700" s="14"/>
      <c r="T700" s="10"/>
      <c r="U700" s="144" t="str">
        <f t="shared" si="139"/>
        <v/>
      </c>
      <c r="V700" s="15">
        <f t="shared" si="140"/>
        <v>0</v>
      </c>
      <c r="W700" s="16">
        <f t="shared" si="141"/>
        <v>0</v>
      </c>
      <c r="X700" s="16">
        <f t="shared" si="134"/>
        <v>0</v>
      </c>
      <c r="Y700" s="17">
        <f t="shared" si="135"/>
        <v>0</v>
      </c>
      <c r="Z700" s="17">
        <f t="shared" si="136"/>
        <v>1050.4399999999957</v>
      </c>
      <c r="AA700" s="205" t="str">
        <f>IF(COUNTIF(K$6:K700,K700)=1,MAX(AA$6:AA699)+1,"")</f>
        <v/>
      </c>
      <c r="AB700" s="144">
        <f t="shared" si="142"/>
        <v>0</v>
      </c>
      <c r="AC700" s="24"/>
      <c r="AD700" s="24"/>
      <c r="AE700" s="24"/>
      <c r="AF700" s="24"/>
      <c r="AG700" s="24"/>
      <c r="AH700" s="24"/>
      <c r="AI700" s="24"/>
    </row>
    <row r="701" spans="2:35" ht="12.75">
      <c r="B701" s="31">
        <f>IF($B700="№",1,MAX($B$7:$B700)+1)</f>
        <v>695</v>
      </c>
      <c r="C701" s="147">
        <f t="shared" si="137"/>
        <v>0</v>
      </c>
      <c r="D701" s="9"/>
      <c r="E701" s="9"/>
      <c r="F701" s="10"/>
      <c r="G701" s="10"/>
      <c r="H701" s="11"/>
      <c r="I701" s="12"/>
      <c r="J701" s="12"/>
      <c r="K701" s="10"/>
      <c r="L701" s="33">
        <f t="shared" si="130"/>
        <v>0</v>
      </c>
      <c r="M701" s="34">
        <f t="shared" si="138"/>
        <v>0</v>
      </c>
      <c r="N701" s="17">
        <f t="shared" si="131"/>
        <v>0</v>
      </c>
      <c r="O701" s="35">
        <f t="shared" si="132"/>
        <v>0</v>
      </c>
      <c r="P701" s="32">
        <f t="shared" si="133"/>
        <v>0</v>
      </c>
      <c r="Q701" s="10"/>
      <c r="R701" s="13"/>
      <c r="S701" s="14"/>
      <c r="T701" s="10"/>
      <c r="U701" s="144" t="str">
        <f t="shared" si="139"/>
        <v/>
      </c>
      <c r="V701" s="15">
        <f t="shared" si="140"/>
        <v>0</v>
      </c>
      <c r="W701" s="16">
        <f t="shared" si="141"/>
        <v>0</v>
      </c>
      <c r="X701" s="16">
        <f t="shared" si="134"/>
        <v>0</v>
      </c>
      <c r="Y701" s="17">
        <f t="shared" si="135"/>
        <v>0</v>
      </c>
      <c r="Z701" s="17">
        <f t="shared" si="136"/>
        <v>1050.4399999999957</v>
      </c>
      <c r="AA701" s="205" t="str">
        <f>IF(COUNTIF(K$6:K701,K701)=1,MAX(AA$6:AA700)+1,"")</f>
        <v/>
      </c>
      <c r="AB701" s="144">
        <f t="shared" si="142"/>
        <v>0</v>
      </c>
      <c r="AC701" s="24"/>
      <c r="AD701" s="24"/>
      <c r="AE701" s="24"/>
      <c r="AF701" s="24"/>
      <c r="AG701" s="24"/>
      <c r="AH701" s="24"/>
      <c r="AI701" s="24"/>
    </row>
    <row r="702" spans="2:35" ht="12.75">
      <c r="B702" s="31">
        <f>IF($B701="№",1,MAX($B$7:$B701)+1)</f>
        <v>696</v>
      </c>
      <c r="C702" s="147">
        <f t="shared" si="137"/>
        <v>0</v>
      </c>
      <c r="D702" s="9"/>
      <c r="E702" s="9"/>
      <c r="F702" s="10"/>
      <c r="G702" s="10"/>
      <c r="H702" s="11"/>
      <c r="I702" s="12"/>
      <c r="J702" s="12"/>
      <c r="K702" s="10"/>
      <c r="L702" s="33">
        <f t="shared" si="130"/>
        <v>0</v>
      </c>
      <c r="M702" s="34">
        <f t="shared" si="138"/>
        <v>0</v>
      </c>
      <c r="N702" s="17">
        <f t="shared" si="131"/>
        <v>0</v>
      </c>
      <c r="O702" s="35">
        <f t="shared" si="132"/>
        <v>0</v>
      </c>
      <c r="P702" s="32">
        <f t="shared" si="133"/>
        <v>0</v>
      </c>
      <c r="Q702" s="10"/>
      <c r="R702" s="13"/>
      <c r="S702" s="14"/>
      <c r="T702" s="10"/>
      <c r="U702" s="144" t="str">
        <f t="shared" si="139"/>
        <v/>
      </c>
      <c r="V702" s="15">
        <f t="shared" si="140"/>
        <v>0</v>
      </c>
      <c r="W702" s="16">
        <f t="shared" si="141"/>
        <v>0</v>
      </c>
      <c r="X702" s="16">
        <f t="shared" si="134"/>
        <v>0</v>
      </c>
      <c r="Y702" s="17">
        <f t="shared" si="135"/>
        <v>0</v>
      </c>
      <c r="Z702" s="17">
        <f t="shared" si="136"/>
        <v>1050.4399999999957</v>
      </c>
      <c r="AA702" s="205" t="str">
        <f>IF(COUNTIF(K$6:K702,K702)=1,MAX(AA$6:AA701)+1,"")</f>
        <v/>
      </c>
      <c r="AB702" s="144">
        <f t="shared" si="142"/>
        <v>0</v>
      </c>
      <c r="AC702" s="24"/>
      <c r="AD702" s="24"/>
      <c r="AE702" s="24"/>
      <c r="AF702" s="24"/>
      <c r="AG702" s="24"/>
      <c r="AH702" s="24"/>
      <c r="AI702" s="24"/>
    </row>
    <row r="703" spans="2:35" ht="12.75">
      <c r="B703" s="31">
        <f>IF($B702="№",1,MAX($B$7:$B702)+1)</f>
        <v>697</v>
      </c>
      <c r="C703" s="147">
        <f t="shared" si="137"/>
        <v>0</v>
      </c>
      <c r="D703" s="9"/>
      <c r="E703" s="9"/>
      <c r="F703" s="10"/>
      <c r="G703" s="10"/>
      <c r="H703" s="11"/>
      <c r="I703" s="12"/>
      <c r="J703" s="12"/>
      <c r="K703" s="10"/>
      <c r="L703" s="33">
        <f t="shared" si="130"/>
        <v>0</v>
      </c>
      <c r="M703" s="34">
        <f t="shared" si="138"/>
        <v>0</v>
      </c>
      <c r="N703" s="17">
        <f t="shared" si="131"/>
        <v>0</v>
      </c>
      <c r="O703" s="35">
        <f t="shared" si="132"/>
        <v>0</v>
      </c>
      <c r="P703" s="32">
        <f t="shared" si="133"/>
        <v>0</v>
      </c>
      <c r="Q703" s="10"/>
      <c r="R703" s="13"/>
      <c r="S703" s="14"/>
      <c r="T703" s="10"/>
      <c r="U703" s="144" t="str">
        <f t="shared" si="139"/>
        <v/>
      </c>
      <c r="V703" s="15">
        <f t="shared" si="140"/>
        <v>0</v>
      </c>
      <c r="W703" s="16">
        <f t="shared" si="141"/>
        <v>0</v>
      </c>
      <c r="X703" s="16">
        <f t="shared" si="134"/>
        <v>0</v>
      </c>
      <c r="Y703" s="17">
        <f t="shared" si="135"/>
        <v>0</v>
      </c>
      <c r="Z703" s="17">
        <f t="shared" si="136"/>
        <v>1050.4399999999957</v>
      </c>
      <c r="AA703" s="205" t="str">
        <f>IF(COUNTIF(K$6:K703,K703)=1,MAX(AA$6:AA702)+1,"")</f>
        <v/>
      </c>
      <c r="AB703" s="144">
        <f t="shared" si="142"/>
        <v>0</v>
      </c>
      <c r="AC703" s="24"/>
      <c r="AD703" s="24"/>
      <c r="AE703" s="24"/>
      <c r="AF703" s="24"/>
      <c r="AG703" s="24"/>
      <c r="AH703" s="24"/>
      <c r="AI703" s="24"/>
    </row>
    <row r="704" spans="2:35" ht="12.75">
      <c r="B704" s="31">
        <f>IF($B703="№",1,MAX($B$7:$B703)+1)</f>
        <v>698</v>
      </c>
      <c r="C704" s="147">
        <f t="shared" si="137"/>
        <v>0</v>
      </c>
      <c r="D704" s="9"/>
      <c r="E704" s="9"/>
      <c r="F704" s="10"/>
      <c r="G704" s="10"/>
      <c r="H704" s="11"/>
      <c r="I704" s="12"/>
      <c r="J704" s="12"/>
      <c r="K704" s="10"/>
      <c r="L704" s="33">
        <f t="shared" si="130"/>
        <v>0</v>
      </c>
      <c r="M704" s="34">
        <f t="shared" si="138"/>
        <v>0</v>
      </c>
      <c r="N704" s="17">
        <f t="shared" si="131"/>
        <v>0</v>
      </c>
      <c r="O704" s="35">
        <f t="shared" si="132"/>
        <v>0</v>
      </c>
      <c r="P704" s="32">
        <f t="shared" si="133"/>
        <v>0</v>
      </c>
      <c r="Q704" s="10"/>
      <c r="R704" s="13"/>
      <c r="S704" s="14"/>
      <c r="T704" s="10"/>
      <c r="U704" s="144" t="str">
        <f t="shared" si="139"/>
        <v/>
      </c>
      <c r="V704" s="15">
        <f t="shared" si="140"/>
        <v>0</v>
      </c>
      <c r="W704" s="16">
        <f t="shared" si="141"/>
        <v>0</v>
      </c>
      <c r="X704" s="16">
        <f t="shared" si="134"/>
        <v>0</v>
      </c>
      <c r="Y704" s="17">
        <f t="shared" si="135"/>
        <v>0</v>
      </c>
      <c r="Z704" s="17">
        <f t="shared" si="136"/>
        <v>1050.4399999999957</v>
      </c>
      <c r="AA704" s="205" t="str">
        <f>IF(COUNTIF(K$6:K704,K704)=1,MAX(AA$6:AA703)+1,"")</f>
        <v/>
      </c>
      <c r="AB704" s="144">
        <f t="shared" si="142"/>
        <v>0</v>
      </c>
      <c r="AC704" s="24"/>
      <c r="AD704" s="24"/>
      <c r="AE704" s="24"/>
      <c r="AF704" s="24"/>
      <c r="AG704" s="24"/>
      <c r="AH704" s="24"/>
      <c r="AI704" s="24"/>
    </row>
    <row r="705" spans="2:35" ht="12.75">
      <c r="B705" s="31">
        <f>IF($B704="№",1,MAX($B$7:$B704)+1)</f>
        <v>699</v>
      </c>
      <c r="C705" s="147">
        <f t="shared" si="137"/>
        <v>0</v>
      </c>
      <c r="D705" s="9"/>
      <c r="E705" s="9"/>
      <c r="F705" s="10"/>
      <c r="G705" s="10"/>
      <c r="H705" s="11"/>
      <c r="I705" s="12"/>
      <c r="J705" s="12"/>
      <c r="K705" s="10"/>
      <c r="L705" s="33">
        <f t="shared" si="130"/>
        <v>0</v>
      </c>
      <c r="M705" s="34">
        <f t="shared" si="138"/>
        <v>0</v>
      </c>
      <c r="N705" s="17">
        <f t="shared" si="131"/>
        <v>0</v>
      </c>
      <c r="O705" s="35">
        <f t="shared" si="132"/>
        <v>0</v>
      </c>
      <c r="P705" s="32">
        <f t="shared" si="133"/>
        <v>0</v>
      </c>
      <c r="Q705" s="10"/>
      <c r="R705" s="13"/>
      <c r="S705" s="14"/>
      <c r="T705" s="10"/>
      <c r="U705" s="144" t="str">
        <f t="shared" si="139"/>
        <v/>
      </c>
      <c r="V705" s="15">
        <f t="shared" si="140"/>
        <v>0</v>
      </c>
      <c r="W705" s="16">
        <f t="shared" si="141"/>
        <v>0</v>
      </c>
      <c r="X705" s="16">
        <f t="shared" si="134"/>
        <v>0</v>
      </c>
      <c r="Y705" s="17">
        <f t="shared" si="135"/>
        <v>0</v>
      </c>
      <c r="Z705" s="17">
        <f t="shared" si="136"/>
        <v>1050.4399999999957</v>
      </c>
      <c r="AA705" s="205" t="str">
        <f>IF(COUNTIF(K$6:K705,K705)=1,MAX(AA$6:AA704)+1,"")</f>
        <v/>
      </c>
      <c r="AB705" s="144">
        <f t="shared" si="142"/>
        <v>0</v>
      </c>
      <c r="AC705" s="24"/>
      <c r="AD705" s="24"/>
      <c r="AE705" s="24"/>
      <c r="AF705" s="24"/>
      <c r="AG705" s="24"/>
      <c r="AH705" s="24"/>
      <c r="AI705" s="24"/>
    </row>
    <row r="706" spans="2:35" ht="12.75">
      <c r="B706" s="31">
        <f>IF($B705="№",1,MAX($B$7:$B705)+1)</f>
        <v>700</v>
      </c>
      <c r="C706" s="147">
        <f t="shared" si="137"/>
        <v>0</v>
      </c>
      <c r="D706" s="9"/>
      <c r="E706" s="9"/>
      <c r="F706" s="10"/>
      <c r="G706" s="10"/>
      <c r="H706" s="11"/>
      <c r="I706" s="12"/>
      <c r="J706" s="12"/>
      <c r="K706" s="10"/>
      <c r="L706" s="33">
        <f t="shared" si="130"/>
        <v>0</v>
      </c>
      <c r="M706" s="34">
        <f t="shared" si="138"/>
        <v>0</v>
      </c>
      <c r="N706" s="17">
        <f t="shared" si="131"/>
        <v>0</v>
      </c>
      <c r="O706" s="35">
        <f t="shared" si="132"/>
        <v>0</v>
      </c>
      <c r="P706" s="32">
        <f t="shared" si="133"/>
        <v>0</v>
      </c>
      <c r="Q706" s="10"/>
      <c r="R706" s="13"/>
      <c r="S706" s="14"/>
      <c r="T706" s="10"/>
      <c r="U706" s="144" t="str">
        <f t="shared" si="139"/>
        <v/>
      </c>
      <c r="V706" s="15">
        <f t="shared" si="140"/>
        <v>0</v>
      </c>
      <c r="W706" s="16">
        <f t="shared" si="141"/>
        <v>0</v>
      </c>
      <c r="X706" s="16">
        <f t="shared" si="134"/>
        <v>0</v>
      </c>
      <c r="Y706" s="17">
        <f t="shared" si="135"/>
        <v>0</v>
      </c>
      <c r="Z706" s="17">
        <f t="shared" si="136"/>
        <v>1050.4399999999957</v>
      </c>
      <c r="AA706" s="205" t="str">
        <f>IF(COUNTIF(K$6:K706,K706)=1,MAX(AA$6:AA705)+1,"")</f>
        <v/>
      </c>
      <c r="AB706" s="144">
        <f t="shared" si="142"/>
        <v>0</v>
      </c>
      <c r="AC706" s="24"/>
      <c r="AD706" s="24"/>
      <c r="AE706" s="24"/>
      <c r="AF706" s="24"/>
      <c r="AG706" s="24"/>
      <c r="AH706" s="24"/>
      <c r="AI706" s="24"/>
    </row>
    <row r="707" spans="2:35" ht="12.75">
      <c r="B707" s="31">
        <f>IF($B706="№",1,MAX($B$7:$B706)+1)</f>
        <v>701</v>
      </c>
      <c r="C707" s="147">
        <f t="shared" si="137"/>
        <v>0</v>
      </c>
      <c r="D707" s="9"/>
      <c r="E707" s="9"/>
      <c r="F707" s="10"/>
      <c r="G707" s="10"/>
      <c r="H707" s="11"/>
      <c r="I707" s="12"/>
      <c r="J707" s="12"/>
      <c r="K707" s="10"/>
      <c r="L707" s="33">
        <f t="shared" si="130"/>
        <v>0</v>
      </c>
      <c r="M707" s="34">
        <f t="shared" si="138"/>
        <v>0</v>
      </c>
      <c r="N707" s="17">
        <f t="shared" si="131"/>
        <v>0</v>
      </c>
      <c r="O707" s="35">
        <f t="shared" si="132"/>
        <v>0</v>
      </c>
      <c r="P707" s="32">
        <f t="shared" si="133"/>
        <v>0</v>
      </c>
      <c r="Q707" s="10"/>
      <c r="R707" s="13"/>
      <c r="S707" s="14"/>
      <c r="T707" s="10"/>
      <c r="U707" s="144" t="str">
        <f t="shared" si="139"/>
        <v/>
      </c>
      <c r="V707" s="15">
        <f t="shared" si="140"/>
        <v>0</v>
      </c>
      <c r="W707" s="16">
        <f t="shared" si="141"/>
        <v>0</v>
      </c>
      <c r="X707" s="16">
        <f t="shared" si="134"/>
        <v>0</v>
      </c>
      <c r="Y707" s="17">
        <f t="shared" si="135"/>
        <v>0</v>
      </c>
      <c r="Z707" s="17">
        <f t="shared" si="136"/>
        <v>1050.4399999999957</v>
      </c>
      <c r="AA707" s="205" t="str">
        <f>IF(COUNTIF(K$6:K707,K707)=1,MAX(AA$6:AA706)+1,"")</f>
        <v/>
      </c>
      <c r="AB707" s="144">
        <f t="shared" si="142"/>
        <v>0</v>
      </c>
      <c r="AC707" s="24"/>
      <c r="AD707" s="24"/>
      <c r="AE707" s="24"/>
      <c r="AF707" s="24"/>
      <c r="AG707" s="24"/>
      <c r="AH707" s="24"/>
      <c r="AI707" s="24"/>
    </row>
    <row r="708" spans="2:35" ht="12.75">
      <c r="B708" s="31">
        <f>IF($B707="№",1,MAX($B$7:$B707)+1)</f>
        <v>702</v>
      </c>
      <c r="C708" s="147">
        <f t="shared" si="137"/>
        <v>0</v>
      </c>
      <c r="D708" s="9"/>
      <c r="E708" s="9"/>
      <c r="F708" s="10"/>
      <c r="G708" s="10"/>
      <c r="H708" s="11"/>
      <c r="I708" s="12"/>
      <c r="J708" s="12"/>
      <c r="K708" s="10"/>
      <c r="L708" s="33">
        <f t="shared" si="130"/>
        <v>0</v>
      </c>
      <c r="M708" s="34">
        <f t="shared" si="138"/>
        <v>0</v>
      </c>
      <c r="N708" s="17">
        <f t="shared" si="131"/>
        <v>0</v>
      </c>
      <c r="O708" s="35">
        <f t="shared" si="132"/>
        <v>0</v>
      </c>
      <c r="P708" s="32">
        <f t="shared" si="133"/>
        <v>0</v>
      </c>
      <c r="Q708" s="10"/>
      <c r="R708" s="13"/>
      <c r="S708" s="14"/>
      <c r="T708" s="10"/>
      <c r="U708" s="144" t="str">
        <f t="shared" si="139"/>
        <v/>
      </c>
      <c r="V708" s="15">
        <f t="shared" si="140"/>
        <v>0</v>
      </c>
      <c r="W708" s="16">
        <f t="shared" si="141"/>
        <v>0</v>
      </c>
      <c r="X708" s="16">
        <f t="shared" si="134"/>
        <v>0</v>
      </c>
      <c r="Y708" s="17">
        <f t="shared" si="135"/>
        <v>0</v>
      </c>
      <c r="Z708" s="17">
        <f t="shared" si="136"/>
        <v>1050.4399999999957</v>
      </c>
      <c r="AA708" s="205" t="str">
        <f>IF(COUNTIF(K$6:K708,K708)=1,MAX(AA$6:AA707)+1,"")</f>
        <v/>
      </c>
      <c r="AB708" s="144">
        <f t="shared" si="142"/>
        <v>0</v>
      </c>
      <c r="AC708" s="24"/>
      <c r="AD708" s="24"/>
      <c r="AE708" s="24"/>
      <c r="AF708" s="24"/>
      <c r="AG708" s="24"/>
      <c r="AH708" s="24"/>
      <c r="AI708" s="24"/>
    </row>
    <row r="709" spans="2:35" ht="12.75">
      <c r="B709" s="31">
        <f>IF($B708="№",1,MAX($B$7:$B708)+1)</f>
        <v>703</v>
      </c>
      <c r="C709" s="147">
        <f t="shared" si="137"/>
        <v>0</v>
      </c>
      <c r="D709" s="9"/>
      <c r="E709" s="9"/>
      <c r="F709" s="10"/>
      <c r="G709" s="10"/>
      <c r="H709" s="11"/>
      <c r="I709" s="12"/>
      <c r="J709" s="12"/>
      <c r="K709" s="10"/>
      <c r="L709" s="33">
        <f t="shared" si="130"/>
        <v>0</v>
      </c>
      <c r="M709" s="34">
        <f t="shared" si="138"/>
        <v>0</v>
      </c>
      <c r="N709" s="17">
        <f t="shared" si="131"/>
        <v>0</v>
      </c>
      <c r="O709" s="35">
        <f t="shared" si="132"/>
        <v>0</v>
      </c>
      <c r="P709" s="32">
        <f t="shared" si="133"/>
        <v>0</v>
      </c>
      <c r="Q709" s="10"/>
      <c r="R709" s="13"/>
      <c r="S709" s="14"/>
      <c r="T709" s="10"/>
      <c r="U709" s="144" t="str">
        <f t="shared" si="139"/>
        <v/>
      </c>
      <c r="V709" s="15">
        <f t="shared" si="140"/>
        <v>0</v>
      </c>
      <c r="W709" s="16">
        <f t="shared" si="141"/>
        <v>0</v>
      </c>
      <c r="X709" s="16">
        <f t="shared" si="134"/>
        <v>0</v>
      </c>
      <c r="Y709" s="17">
        <f t="shared" si="135"/>
        <v>0</v>
      </c>
      <c r="Z709" s="17">
        <f t="shared" si="136"/>
        <v>1050.4399999999957</v>
      </c>
      <c r="AA709" s="205" t="str">
        <f>IF(COUNTIF(K$6:K709,K709)=1,MAX(AA$6:AA708)+1,"")</f>
        <v/>
      </c>
      <c r="AB709" s="144">
        <f t="shared" si="142"/>
        <v>0</v>
      </c>
      <c r="AC709" s="24"/>
      <c r="AD709" s="24"/>
      <c r="AE709" s="24"/>
      <c r="AF709" s="24"/>
      <c r="AG709" s="24"/>
      <c r="AH709" s="24"/>
      <c r="AI709" s="24"/>
    </row>
    <row r="710" spans="2:35" ht="12.75">
      <c r="B710" s="31">
        <f>IF($B709="№",1,MAX($B$7:$B709)+1)</f>
        <v>704</v>
      </c>
      <c r="C710" s="147">
        <f t="shared" si="137"/>
        <v>0</v>
      </c>
      <c r="D710" s="9"/>
      <c r="E710" s="9"/>
      <c r="F710" s="10"/>
      <c r="G710" s="10"/>
      <c r="H710" s="11"/>
      <c r="I710" s="12"/>
      <c r="J710" s="12"/>
      <c r="K710" s="10"/>
      <c r="L710" s="33">
        <f t="shared" si="130"/>
        <v>0</v>
      </c>
      <c r="M710" s="34">
        <f t="shared" si="138"/>
        <v>0</v>
      </c>
      <c r="N710" s="17">
        <f t="shared" si="131"/>
        <v>0</v>
      </c>
      <c r="O710" s="35">
        <f t="shared" si="132"/>
        <v>0</v>
      </c>
      <c r="P710" s="32">
        <f t="shared" si="133"/>
        <v>0</v>
      </c>
      <c r="Q710" s="10"/>
      <c r="R710" s="13"/>
      <c r="S710" s="14"/>
      <c r="T710" s="10"/>
      <c r="U710" s="144" t="str">
        <f t="shared" si="139"/>
        <v/>
      </c>
      <c r="V710" s="15">
        <f t="shared" si="140"/>
        <v>0</v>
      </c>
      <c r="W710" s="16">
        <f t="shared" si="141"/>
        <v>0</v>
      </c>
      <c r="X710" s="16">
        <f t="shared" si="134"/>
        <v>0</v>
      </c>
      <c r="Y710" s="17">
        <f t="shared" si="135"/>
        <v>0</v>
      </c>
      <c r="Z710" s="17">
        <f t="shared" si="136"/>
        <v>1050.4399999999957</v>
      </c>
      <c r="AA710" s="205" t="str">
        <f>IF(COUNTIF(K$6:K710,K710)=1,MAX(AA$6:AA709)+1,"")</f>
        <v/>
      </c>
      <c r="AB710" s="144">
        <f t="shared" si="142"/>
        <v>0</v>
      </c>
      <c r="AC710" s="24"/>
      <c r="AD710" s="24"/>
      <c r="AE710" s="24"/>
      <c r="AF710" s="24"/>
      <c r="AG710" s="24"/>
      <c r="AH710" s="24"/>
      <c r="AI710" s="24"/>
    </row>
    <row r="711" spans="2:35" ht="12.75">
      <c r="B711" s="31">
        <f>IF($B710="№",1,MAX($B$7:$B710)+1)</f>
        <v>705</v>
      </c>
      <c r="C711" s="147">
        <f t="shared" si="137"/>
        <v>0</v>
      </c>
      <c r="D711" s="9"/>
      <c r="E711" s="9"/>
      <c r="F711" s="10"/>
      <c r="G711" s="10"/>
      <c r="H711" s="11"/>
      <c r="I711" s="12"/>
      <c r="J711" s="12"/>
      <c r="K711" s="10"/>
      <c r="L711" s="33">
        <f t="shared" ref="L711:L777" si="143">IF(OR($P$2*$C711*$H711*$W711*$I711*$J711=0,$F711="",$G711=""),0,IF(OR($G711="Long",$G711="buy"),($J711-$I711),($I711-$J711)))</f>
        <v>0</v>
      </c>
      <c r="M711" s="34">
        <f t="shared" si="138"/>
        <v>0</v>
      </c>
      <c r="N711" s="17">
        <f t="shared" ref="N711:N777" si="144">IF(OR($P$2*$C711*$H711*$I711*$J711=0,$F711="",$G711=""),0,$Y711-$X711)</f>
        <v>0</v>
      </c>
      <c r="O711" s="35">
        <f t="shared" ref="O711:O777" si="145">IFERROR(IF(OR($P$2*$C711*$H711*$I711*$J711=0,$F711="",$G711=""),0,$N711/$W711),"")</f>
        <v>0</v>
      </c>
      <c r="P711" s="32">
        <f t="shared" ref="P711:P777" si="146">IF(OR($E711=0,$D711=0,$E711&lt;$D711),0,$E711-$D711)</f>
        <v>0</v>
      </c>
      <c r="Q711" s="10"/>
      <c r="R711" s="13"/>
      <c r="S711" s="14"/>
      <c r="T711" s="10"/>
      <c r="U711" s="144" t="str">
        <f t="shared" si="139"/>
        <v/>
      </c>
      <c r="V711" s="15">
        <f t="shared" si="140"/>
        <v>0</v>
      </c>
      <c r="W711" s="16">
        <f t="shared" si="141"/>
        <v>0</v>
      </c>
      <c r="X711" s="16">
        <f t="shared" ref="X711:X777" si="147">IF(OR($P$2*$C711*$H711*$W711*$I711=0,$F711=""),0,IF($U711="ME",$D$3*$H711,$E$3*$H711))</f>
        <v>0</v>
      </c>
      <c r="Y711" s="17">
        <f t="shared" ref="Y711:Y777" si="148">IF(OR($P$2*$C711*$H711*$I711*$J711=0,$F711=""),0,IF($U711="ME",$L711*5*$H711,$L711*50*$H711))</f>
        <v>0</v>
      </c>
      <c r="Z711" s="17">
        <f t="shared" ref="Z711:Z777" si="149">$Z710+$N711+$S711</f>
        <v>1050.4399999999957</v>
      </c>
      <c r="AA711" s="205" t="str">
        <f>IF(COUNTIF(K$6:K711,K711)=1,MAX(AA$6:AA710)+1,"")</f>
        <v/>
      </c>
      <c r="AB711" s="144">
        <f t="shared" si="142"/>
        <v>0</v>
      </c>
      <c r="AC711" s="24"/>
      <c r="AD711" s="24"/>
      <c r="AE711" s="24"/>
      <c r="AF711" s="24"/>
      <c r="AG711" s="24"/>
      <c r="AH711" s="24"/>
      <c r="AI711" s="24"/>
    </row>
    <row r="712" spans="2:35" ht="12.75">
      <c r="B712" s="31">
        <f>IF($B711="№",1,MAX($B$7:$B711)+1)</f>
        <v>706</v>
      </c>
      <c r="C712" s="147">
        <f t="shared" ref="C712:C775" si="150">INT($D712)</f>
        <v>0</v>
      </c>
      <c r="D712" s="9"/>
      <c r="E712" s="9"/>
      <c r="F712" s="10"/>
      <c r="G712" s="10"/>
      <c r="H712" s="11"/>
      <c r="I712" s="12"/>
      <c r="J712" s="12"/>
      <c r="K712" s="10"/>
      <c r="L712" s="33">
        <f t="shared" si="143"/>
        <v>0</v>
      </c>
      <c r="M712" s="34">
        <f t="shared" ref="M712:M775" si="151">$L712*4</f>
        <v>0</v>
      </c>
      <c r="N712" s="17">
        <f t="shared" si="144"/>
        <v>0</v>
      </c>
      <c r="O712" s="35">
        <f t="shared" si="145"/>
        <v>0</v>
      </c>
      <c r="P712" s="32">
        <f t="shared" si="146"/>
        <v>0</v>
      </c>
      <c r="Q712" s="10"/>
      <c r="R712" s="13"/>
      <c r="S712" s="14"/>
      <c r="T712" s="10"/>
      <c r="U712" s="144" t="str">
        <f t="shared" ref="U712:U775" si="152">LEFT($F712,2)</f>
        <v/>
      </c>
      <c r="V712" s="15">
        <f t="shared" ref="V712:V775" si="153">$D712-INT($D712)</f>
        <v>0</v>
      </c>
      <c r="W712" s="16">
        <f t="shared" ref="W712:W775" si="154">IF($P$2*$C712*$H712=0,0,IF($W711="Сумма на момент открытия сделки",$P$2,$W711+$N711+$S711))</f>
        <v>0</v>
      </c>
      <c r="X712" s="16">
        <f t="shared" si="147"/>
        <v>0</v>
      </c>
      <c r="Y712" s="17">
        <f t="shared" si="148"/>
        <v>0</v>
      </c>
      <c r="Z712" s="17">
        <f t="shared" si="149"/>
        <v>1050.4399999999957</v>
      </c>
      <c r="AA712" s="205" t="str">
        <f>IF(COUNTIF(K$6:K712,K712)=1,MAX(AA$6:AA711)+1,"")</f>
        <v/>
      </c>
      <c r="AB712" s="144">
        <f t="shared" ref="AB712:AB775" si="155">K712</f>
        <v>0</v>
      </c>
      <c r="AC712" s="24"/>
      <c r="AD712" s="24"/>
      <c r="AE712" s="24"/>
      <c r="AF712" s="24"/>
      <c r="AG712" s="24"/>
      <c r="AH712" s="24"/>
      <c r="AI712" s="24"/>
    </row>
    <row r="713" spans="2:35" ht="12.75">
      <c r="B713" s="31">
        <f>IF($B712="№",1,MAX($B$7:$B712)+1)</f>
        <v>707</v>
      </c>
      <c r="C713" s="147">
        <f t="shared" si="150"/>
        <v>0</v>
      </c>
      <c r="D713" s="9"/>
      <c r="E713" s="9"/>
      <c r="F713" s="10"/>
      <c r="G713" s="10"/>
      <c r="H713" s="11"/>
      <c r="I713" s="12"/>
      <c r="J713" s="12"/>
      <c r="K713" s="10"/>
      <c r="L713" s="33">
        <f t="shared" si="143"/>
        <v>0</v>
      </c>
      <c r="M713" s="34">
        <f t="shared" si="151"/>
        <v>0</v>
      </c>
      <c r="N713" s="17">
        <f t="shared" si="144"/>
        <v>0</v>
      </c>
      <c r="O713" s="35">
        <f t="shared" si="145"/>
        <v>0</v>
      </c>
      <c r="P713" s="32">
        <f t="shared" si="146"/>
        <v>0</v>
      </c>
      <c r="Q713" s="10"/>
      <c r="R713" s="13"/>
      <c r="S713" s="14"/>
      <c r="T713" s="10"/>
      <c r="U713" s="144" t="str">
        <f t="shared" si="152"/>
        <v/>
      </c>
      <c r="V713" s="15">
        <f t="shared" si="153"/>
        <v>0</v>
      </c>
      <c r="W713" s="16">
        <f t="shared" si="154"/>
        <v>0</v>
      </c>
      <c r="X713" s="16">
        <f t="shared" si="147"/>
        <v>0</v>
      </c>
      <c r="Y713" s="17">
        <f t="shared" si="148"/>
        <v>0</v>
      </c>
      <c r="Z713" s="17">
        <f t="shared" si="149"/>
        <v>1050.4399999999957</v>
      </c>
      <c r="AA713" s="205" t="str">
        <f>IF(COUNTIF(K$6:K713,K713)=1,MAX(AA$6:AA712)+1,"")</f>
        <v/>
      </c>
      <c r="AB713" s="144">
        <f t="shared" si="155"/>
        <v>0</v>
      </c>
      <c r="AC713" s="24"/>
      <c r="AD713" s="24"/>
      <c r="AE713" s="24"/>
      <c r="AF713" s="24"/>
      <c r="AG713" s="24"/>
      <c r="AH713" s="24"/>
      <c r="AI713" s="24"/>
    </row>
    <row r="714" spans="2:35" ht="12.75">
      <c r="B714" s="31">
        <f>IF($B713="№",1,MAX($B$7:$B713)+1)</f>
        <v>708</v>
      </c>
      <c r="C714" s="147">
        <f t="shared" si="150"/>
        <v>0</v>
      </c>
      <c r="D714" s="9"/>
      <c r="E714" s="9"/>
      <c r="F714" s="10"/>
      <c r="G714" s="10"/>
      <c r="H714" s="11"/>
      <c r="I714" s="12"/>
      <c r="J714" s="12"/>
      <c r="K714" s="10"/>
      <c r="L714" s="33">
        <f t="shared" si="143"/>
        <v>0</v>
      </c>
      <c r="M714" s="34">
        <f t="shared" si="151"/>
        <v>0</v>
      </c>
      <c r="N714" s="17">
        <f t="shared" si="144"/>
        <v>0</v>
      </c>
      <c r="O714" s="35">
        <f t="shared" si="145"/>
        <v>0</v>
      </c>
      <c r="P714" s="32">
        <f t="shared" si="146"/>
        <v>0</v>
      </c>
      <c r="Q714" s="10"/>
      <c r="R714" s="13"/>
      <c r="S714" s="14"/>
      <c r="T714" s="10"/>
      <c r="U714" s="144" t="str">
        <f t="shared" si="152"/>
        <v/>
      </c>
      <c r="V714" s="15">
        <f t="shared" si="153"/>
        <v>0</v>
      </c>
      <c r="W714" s="16">
        <f t="shared" si="154"/>
        <v>0</v>
      </c>
      <c r="X714" s="16">
        <f t="shared" si="147"/>
        <v>0</v>
      </c>
      <c r="Y714" s="17">
        <f t="shared" si="148"/>
        <v>0</v>
      </c>
      <c r="Z714" s="17">
        <f t="shared" si="149"/>
        <v>1050.4399999999957</v>
      </c>
      <c r="AA714" s="205" t="str">
        <f>IF(COUNTIF(K$6:K714,K714)=1,MAX(AA$6:AA713)+1,"")</f>
        <v/>
      </c>
      <c r="AB714" s="144">
        <f t="shared" si="155"/>
        <v>0</v>
      </c>
      <c r="AC714" s="24"/>
      <c r="AD714" s="24"/>
      <c r="AE714" s="24"/>
      <c r="AF714" s="24"/>
      <c r="AG714" s="24"/>
      <c r="AH714" s="24"/>
      <c r="AI714" s="24"/>
    </row>
    <row r="715" spans="2:35" ht="12.75">
      <c r="B715" s="31">
        <f>IF($B714="№",1,MAX($B$7:$B714)+1)</f>
        <v>709</v>
      </c>
      <c r="C715" s="147">
        <f t="shared" si="150"/>
        <v>0</v>
      </c>
      <c r="D715" s="9"/>
      <c r="E715" s="9"/>
      <c r="F715" s="10"/>
      <c r="G715" s="10"/>
      <c r="H715" s="11"/>
      <c r="I715" s="12"/>
      <c r="J715" s="12"/>
      <c r="K715" s="10"/>
      <c r="L715" s="33">
        <f t="shared" si="143"/>
        <v>0</v>
      </c>
      <c r="M715" s="34">
        <f t="shared" si="151"/>
        <v>0</v>
      </c>
      <c r="N715" s="17">
        <f t="shared" si="144"/>
        <v>0</v>
      </c>
      <c r="O715" s="35">
        <f t="shared" si="145"/>
        <v>0</v>
      </c>
      <c r="P715" s="32">
        <f t="shared" si="146"/>
        <v>0</v>
      </c>
      <c r="Q715" s="10"/>
      <c r="R715" s="13"/>
      <c r="S715" s="14"/>
      <c r="T715" s="10"/>
      <c r="U715" s="144" t="str">
        <f t="shared" si="152"/>
        <v/>
      </c>
      <c r="V715" s="15">
        <f t="shared" si="153"/>
        <v>0</v>
      </c>
      <c r="W715" s="16">
        <f t="shared" si="154"/>
        <v>0</v>
      </c>
      <c r="X715" s="16">
        <f t="shared" si="147"/>
        <v>0</v>
      </c>
      <c r="Y715" s="17">
        <f t="shared" si="148"/>
        <v>0</v>
      </c>
      <c r="Z715" s="17">
        <f t="shared" si="149"/>
        <v>1050.4399999999957</v>
      </c>
      <c r="AA715" s="205" t="str">
        <f>IF(COUNTIF(K$6:K715,K715)=1,MAX(AA$6:AA714)+1,"")</f>
        <v/>
      </c>
      <c r="AB715" s="144">
        <f t="shared" si="155"/>
        <v>0</v>
      </c>
      <c r="AC715" s="24"/>
      <c r="AD715" s="24"/>
      <c r="AE715" s="24"/>
      <c r="AF715" s="24"/>
      <c r="AG715" s="24"/>
      <c r="AH715" s="24"/>
      <c r="AI715" s="24"/>
    </row>
    <row r="716" spans="2:35" ht="12.75">
      <c r="B716" s="31">
        <f>IF($B715="№",1,MAX($B$7:$B715)+1)</f>
        <v>710</v>
      </c>
      <c r="C716" s="147">
        <f t="shared" si="150"/>
        <v>0</v>
      </c>
      <c r="D716" s="9"/>
      <c r="E716" s="9"/>
      <c r="F716" s="10"/>
      <c r="G716" s="10"/>
      <c r="H716" s="11"/>
      <c r="I716" s="12"/>
      <c r="J716" s="12"/>
      <c r="K716" s="10"/>
      <c r="L716" s="33">
        <f t="shared" si="143"/>
        <v>0</v>
      </c>
      <c r="M716" s="34">
        <f t="shared" si="151"/>
        <v>0</v>
      </c>
      <c r="N716" s="17">
        <f t="shared" si="144"/>
        <v>0</v>
      </c>
      <c r="O716" s="35">
        <f t="shared" si="145"/>
        <v>0</v>
      </c>
      <c r="P716" s="32">
        <f t="shared" si="146"/>
        <v>0</v>
      </c>
      <c r="Q716" s="10"/>
      <c r="R716" s="13"/>
      <c r="S716" s="14"/>
      <c r="T716" s="10"/>
      <c r="U716" s="144" t="str">
        <f t="shared" si="152"/>
        <v/>
      </c>
      <c r="V716" s="15">
        <f t="shared" si="153"/>
        <v>0</v>
      </c>
      <c r="W716" s="16">
        <f t="shared" si="154"/>
        <v>0</v>
      </c>
      <c r="X716" s="16">
        <f t="shared" si="147"/>
        <v>0</v>
      </c>
      <c r="Y716" s="17">
        <f t="shared" si="148"/>
        <v>0</v>
      </c>
      <c r="Z716" s="17">
        <f t="shared" si="149"/>
        <v>1050.4399999999957</v>
      </c>
      <c r="AA716" s="205" t="str">
        <f>IF(COUNTIF(K$6:K716,K716)=1,MAX(AA$6:AA715)+1,"")</f>
        <v/>
      </c>
      <c r="AB716" s="144">
        <f t="shared" si="155"/>
        <v>0</v>
      </c>
      <c r="AC716" s="24"/>
      <c r="AD716" s="24"/>
      <c r="AE716" s="24"/>
      <c r="AF716" s="24"/>
      <c r="AG716" s="24"/>
      <c r="AH716" s="24"/>
      <c r="AI716" s="24"/>
    </row>
    <row r="717" spans="2:35" ht="12.75">
      <c r="B717" s="31">
        <f>IF($B716="№",1,MAX($B$7:$B716)+1)</f>
        <v>711</v>
      </c>
      <c r="C717" s="147">
        <f t="shared" si="150"/>
        <v>0</v>
      </c>
      <c r="D717" s="9"/>
      <c r="E717" s="9"/>
      <c r="F717" s="10"/>
      <c r="G717" s="10"/>
      <c r="H717" s="11"/>
      <c r="I717" s="12"/>
      <c r="J717" s="12"/>
      <c r="K717" s="10"/>
      <c r="L717" s="33">
        <f t="shared" si="143"/>
        <v>0</v>
      </c>
      <c r="M717" s="34">
        <f t="shared" si="151"/>
        <v>0</v>
      </c>
      <c r="N717" s="17">
        <f t="shared" si="144"/>
        <v>0</v>
      </c>
      <c r="O717" s="35">
        <f t="shared" si="145"/>
        <v>0</v>
      </c>
      <c r="P717" s="32">
        <f t="shared" si="146"/>
        <v>0</v>
      </c>
      <c r="Q717" s="10"/>
      <c r="R717" s="13"/>
      <c r="S717" s="14"/>
      <c r="T717" s="10"/>
      <c r="U717" s="144" t="str">
        <f t="shared" si="152"/>
        <v/>
      </c>
      <c r="V717" s="15">
        <f t="shared" si="153"/>
        <v>0</v>
      </c>
      <c r="W717" s="16">
        <f t="shared" si="154"/>
        <v>0</v>
      </c>
      <c r="X717" s="16">
        <f t="shared" si="147"/>
        <v>0</v>
      </c>
      <c r="Y717" s="17">
        <f t="shared" si="148"/>
        <v>0</v>
      </c>
      <c r="Z717" s="17">
        <f t="shared" si="149"/>
        <v>1050.4399999999957</v>
      </c>
      <c r="AA717" s="205" t="str">
        <f>IF(COUNTIF(K$6:K717,K717)=1,MAX(AA$6:AA716)+1,"")</f>
        <v/>
      </c>
      <c r="AB717" s="144">
        <f t="shared" si="155"/>
        <v>0</v>
      </c>
      <c r="AC717" s="24"/>
      <c r="AD717" s="24"/>
      <c r="AE717" s="24"/>
      <c r="AF717" s="24"/>
      <c r="AG717" s="24"/>
      <c r="AH717" s="24"/>
      <c r="AI717" s="24"/>
    </row>
    <row r="718" spans="2:35" ht="12.75">
      <c r="B718" s="31">
        <f>IF($B717="№",1,MAX($B$7:$B717)+1)</f>
        <v>712</v>
      </c>
      <c r="C718" s="147">
        <f t="shared" si="150"/>
        <v>0</v>
      </c>
      <c r="D718" s="9"/>
      <c r="E718" s="9"/>
      <c r="F718" s="10"/>
      <c r="G718" s="10"/>
      <c r="H718" s="11"/>
      <c r="I718" s="12"/>
      <c r="J718" s="12"/>
      <c r="K718" s="10"/>
      <c r="L718" s="33">
        <f t="shared" si="143"/>
        <v>0</v>
      </c>
      <c r="M718" s="34">
        <f t="shared" si="151"/>
        <v>0</v>
      </c>
      <c r="N718" s="17">
        <f t="shared" si="144"/>
        <v>0</v>
      </c>
      <c r="O718" s="35">
        <f t="shared" si="145"/>
        <v>0</v>
      </c>
      <c r="P718" s="32">
        <f t="shared" si="146"/>
        <v>0</v>
      </c>
      <c r="Q718" s="10"/>
      <c r="R718" s="13"/>
      <c r="S718" s="14"/>
      <c r="T718" s="10"/>
      <c r="U718" s="144" t="str">
        <f t="shared" si="152"/>
        <v/>
      </c>
      <c r="V718" s="15">
        <f t="shared" si="153"/>
        <v>0</v>
      </c>
      <c r="W718" s="16">
        <f t="shared" si="154"/>
        <v>0</v>
      </c>
      <c r="X718" s="16">
        <f t="shared" si="147"/>
        <v>0</v>
      </c>
      <c r="Y718" s="17">
        <f t="shared" si="148"/>
        <v>0</v>
      </c>
      <c r="Z718" s="17">
        <f t="shared" si="149"/>
        <v>1050.4399999999957</v>
      </c>
      <c r="AA718" s="205" t="str">
        <f>IF(COUNTIF(K$6:K718,K718)=1,MAX(AA$6:AA717)+1,"")</f>
        <v/>
      </c>
      <c r="AB718" s="144">
        <f t="shared" si="155"/>
        <v>0</v>
      </c>
      <c r="AC718" s="24"/>
      <c r="AD718" s="24"/>
      <c r="AE718" s="24"/>
      <c r="AF718" s="24"/>
      <c r="AG718" s="24"/>
      <c r="AH718" s="24"/>
      <c r="AI718" s="24"/>
    </row>
    <row r="719" spans="2:35" ht="12.75">
      <c r="B719" s="31">
        <f>IF($B718="№",1,MAX($B$7:$B718)+1)</f>
        <v>713</v>
      </c>
      <c r="C719" s="147">
        <f t="shared" si="150"/>
        <v>0</v>
      </c>
      <c r="D719" s="9"/>
      <c r="E719" s="9"/>
      <c r="F719" s="10"/>
      <c r="G719" s="10"/>
      <c r="H719" s="11"/>
      <c r="I719" s="12"/>
      <c r="J719" s="12"/>
      <c r="K719" s="10"/>
      <c r="L719" s="33">
        <f t="shared" si="143"/>
        <v>0</v>
      </c>
      <c r="M719" s="34">
        <f t="shared" si="151"/>
        <v>0</v>
      </c>
      <c r="N719" s="17">
        <f t="shared" si="144"/>
        <v>0</v>
      </c>
      <c r="O719" s="35">
        <f t="shared" si="145"/>
        <v>0</v>
      </c>
      <c r="P719" s="32">
        <f t="shared" si="146"/>
        <v>0</v>
      </c>
      <c r="Q719" s="10"/>
      <c r="R719" s="13"/>
      <c r="S719" s="14"/>
      <c r="T719" s="10"/>
      <c r="U719" s="144" t="str">
        <f t="shared" si="152"/>
        <v/>
      </c>
      <c r="V719" s="15">
        <f t="shared" si="153"/>
        <v>0</v>
      </c>
      <c r="W719" s="16">
        <f t="shared" si="154"/>
        <v>0</v>
      </c>
      <c r="X719" s="16">
        <f t="shared" si="147"/>
        <v>0</v>
      </c>
      <c r="Y719" s="17">
        <f t="shared" si="148"/>
        <v>0</v>
      </c>
      <c r="Z719" s="17">
        <f t="shared" si="149"/>
        <v>1050.4399999999957</v>
      </c>
      <c r="AA719" s="205" t="str">
        <f>IF(COUNTIF(K$6:K719,K719)=1,MAX(AA$6:AA718)+1,"")</f>
        <v/>
      </c>
      <c r="AB719" s="144">
        <f t="shared" si="155"/>
        <v>0</v>
      </c>
      <c r="AC719" s="24"/>
      <c r="AD719" s="24"/>
      <c r="AE719" s="24"/>
      <c r="AF719" s="24"/>
      <c r="AG719" s="24"/>
      <c r="AH719" s="24"/>
      <c r="AI719" s="24"/>
    </row>
    <row r="720" spans="2:35" ht="12.75">
      <c r="B720" s="31">
        <f>IF($B719="№",1,MAX($B$7:$B719)+1)</f>
        <v>714</v>
      </c>
      <c r="C720" s="147">
        <f t="shared" si="150"/>
        <v>0</v>
      </c>
      <c r="D720" s="9"/>
      <c r="E720" s="9"/>
      <c r="F720" s="10"/>
      <c r="G720" s="10"/>
      <c r="H720" s="11"/>
      <c r="I720" s="12"/>
      <c r="J720" s="12"/>
      <c r="K720" s="10"/>
      <c r="L720" s="33">
        <f t="shared" si="143"/>
        <v>0</v>
      </c>
      <c r="M720" s="34">
        <f t="shared" si="151"/>
        <v>0</v>
      </c>
      <c r="N720" s="17">
        <f t="shared" si="144"/>
        <v>0</v>
      </c>
      <c r="O720" s="35">
        <f t="shared" si="145"/>
        <v>0</v>
      </c>
      <c r="P720" s="32">
        <f t="shared" si="146"/>
        <v>0</v>
      </c>
      <c r="Q720" s="10"/>
      <c r="R720" s="13"/>
      <c r="S720" s="14"/>
      <c r="T720" s="10"/>
      <c r="U720" s="144" t="str">
        <f t="shared" si="152"/>
        <v/>
      </c>
      <c r="V720" s="15">
        <f t="shared" si="153"/>
        <v>0</v>
      </c>
      <c r="W720" s="16">
        <f t="shared" si="154"/>
        <v>0</v>
      </c>
      <c r="X720" s="16">
        <f t="shared" si="147"/>
        <v>0</v>
      </c>
      <c r="Y720" s="17">
        <f t="shared" si="148"/>
        <v>0</v>
      </c>
      <c r="Z720" s="17">
        <f t="shared" si="149"/>
        <v>1050.4399999999957</v>
      </c>
      <c r="AA720" s="205" t="str">
        <f>IF(COUNTIF(K$6:K720,K720)=1,MAX(AA$6:AA719)+1,"")</f>
        <v/>
      </c>
      <c r="AB720" s="144">
        <f t="shared" si="155"/>
        <v>0</v>
      </c>
      <c r="AC720" s="24"/>
      <c r="AD720" s="24"/>
      <c r="AE720" s="24"/>
      <c r="AF720" s="24"/>
      <c r="AG720" s="24"/>
      <c r="AH720" s="24"/>
      <c r="AI720" s="24"/>
    </row>
    <row r="721" spans="2:35" ht="12.75">
      <c r="B721" s="31">
        <f>IF($B720="№",1,MAX($B$7:$B720)+1)</f>
        <v>715</v>
      </c>
      <c r="C721" s="147">
        <f t="shared" si="150"/>
        <v>0</v>
      </c>
      <c r="D721" s="9"/>
      <c r="E721" s="9"/>
      <c r="F721" s="10"/>
      <c r="G721" s="10"/>
      <c r="H721" s="11"/>
      <c r="I721" s="12"/>
      <c r="J721" s="12"/>
      <c r="K721" s="10"/>
      <c r="L721" s="33">
        <f t="shared" si="143"/>
        <v>0</v>
      </c>
      <c r="M721" s="34">
        <f t="shared" si="151"/>
        <v>0</v>
      </c>
      <c r="N721" s="17">
        <f t="shared" si="144"/>
        <v>0</v>
      </c>
      <c r="O721" s="35">
        <f t="shared" si="145"/>
        <v>0</v>
      </c>
      <c r="P721" s="32">
        <f t="shared" si="146"/>
        <v>0</v>
      </c>
      <c r="Q721" s="10"/>
      <c r="R721" s="13"/>
      <c r="S721" s="14"/>
      <c r="T721" s="10"/>
      <c r="U721" s="144" t="str">
        <f t="shared" si="152"/>
        <v/>
      </c>
      <c r="V721" s="15">
        <f t="shared" si="153"/>
        <v>0</v>
      </c>
      <c r="W721" s="16">
        <f t="shared" si="154"/>
        <v>0</v>
      </c>
      <c r="X721" s="16">
        <f t="shared" si="147"/>
        <v>0</v>
      </c>
      <c r="Y721" s="17">
        <f t="shared" si="148"/>
        <v>0</v>
      </c>
      <c r="Z721" s="17">
        <f t="shared" si="149"/>
        <v>1050.4399999999957</v>
      </c>
      <c r="AA721" s="205" t="str">
        <f>IF(COUNTIF(K$6:K721,K721)=1,MAX(AA$6:AA720)+1,"")</f>
        <v/>
      </c>
      <c r="AB721" s="144">
        <f t="shared" si="155"/>
        <v>0</v>
      </c>
      <c r="AC721" s="24"/>
      <c r="AD721" s="24"/>
      <c r="AE721" s="24"/>
      <c r="AF721" s="24"/>
      <c r="AG721" s="24"/>
      <c r="AH721" s="24"/>
      <c r="AI721" s="24"/>
    </row>
    <row r="722" spans="2:35" ht="12.75">
      <c r="B722" s="31">
        <f>IF($B721="№",1,MAX($B$7:$B721)+1)</f>
        <v>716</v>
      </c>
      <c r="C722" s="147">
        <f t="shared" si="150"/>
        <v>0</v>
      </c>
      <c r="D722" s="9"/>
      <c r="E722" s="9"/>
      <c r="F722" s="10"/>
      <c r="G722" s="10"/>
      <c r="H722" s="11"/>
      <c r="I722" s="12"/>
      <c r="J722" s="12"/>
      <c r="K722" s="10"/>
      <c r="L722" s="33">
        <f t="shared" si="143"/>
        <v>0</v>
      </c>
      <c r="M722" s="34">
        <f t="shared" si="151"/>
        <v>0</v>
      </c>
      <c r="N722" s="17">
        <f t="shared" si="144"/>
        <v>0</v>
      </c>
      <c r="O722" s="35">
        <f t="shared" si="145"/>
        <v>0</v>
      </c>
      <c r="P722" s="32">
        <f t="shared" si="146"/>
        <v>0</v>
      </c>
      <c r="Q722" s="10"/>
      <c r="R722" s="13"/>
      <c r="S722" s="14"/>
      <c r="T722" s="10"/>
      <c r="U722" s="144" t="str">
        <f t="shared" si="152"/>
        <v/>
      </c>
      <c r="V722" s="15">
        <f t="shared" si="153"/>
        <v>0</v>
      </c>
      <c r="W722" s="16">
        <f t="shared" si="154"/>
        <v>0</v>
      </c>
      <c r="X722" s="16">
        <f t="shared" si="147"/>
        <v>0</v>
      </c>
      <c r="Y722" s="17">
        <f t="shared" si="148"/>
        <v>0</v>
      </c>
      <c r="Z722" s="17">
        <f t="shared" si="149"/>
        <v>1050.4399999999957</v>
      </c>
      <c r="AA722" s="205" t="str">
        <f>IF(COUNTIF(K$6:K722,K722)=1,MAX(AA$6:AA721)+1,"")</f>
        <v/>
      </c>
      <c r="AB722" s="144">
        <f t="shared" si="155"/>
        <v>0</v>
      </c>
      <c r="AC722" s="24"/>
      <c r="AD722" s="24"/>
      <c r="AE722" s="24"/>
      <c r="AF722" s="24"/>
      <c r="AG722" s="24"/>
      <c r="AH722" s="24"/>
      <c r="AI722" s="24"/>
    </row>
    <row r="723" spans="2:35" ht="12.75">
      <c r="B723" s="31">
        <f>IF($B722="№",1,MAX($B$7:$B722)+1)</f>
        <v>717</v>
      </c>
      <c r="C723" s="147">
        <f t="shared" si="150"/>
        <v>0</v>
      </c>
      <c r="D723" s="9"/>
      <c r="E723" s="9"/>
      <c r="F723" s="10"/>
      <c r="G723" s="10"/>
      <c r="H723" s="11"/>
      <c r="I723" s="12"/>
      <c r="J723" s="12"/>
      <c r="K723" s="10"/>
      <c r="L723" s="33">
        <f t="shared" si="143"/>
        <v>0</v>
      </c>
      <c r="M723" s="34">
        <f t="shared" si="151"/>
        <v>0</v>
      </c>
      <c r="N723" s="17">
        <f t="shared" si="144"/>
        <v>0</v>
      </c>
      <c r="O723" s="35">
        <f t="shared" si="145"/>
        <v>0</v>
      </c>
      <c r="P723" s="32">
        <f t="shared" si="146"/>
        <v>0</v>
      </c>
      <c r="Q723" s="10"/>
      <c r="R723" s="13"/>
      <c r="S723" s="14"/>
      <c r="T723" s="10"/>
      <c r="U723" s="144" t="str">
        <f t="shared" si="152"/>
        <v/>
      </c>
      <c r="V723" s="15">
        <f t="shared" si="153"/>
        <v>0</v>
      </c>
      <c r="W723" s="16">
        <f t="shared" si="154"/>
        <v>0</v>
      </c>
      <c r="X723" s="16">
        <f t="shared" si="147"/>
        <v>0</v>
      </c>
      <c r="Y723" s="17">
        <f t="shared" si="148"/>
        <v>0</v>
      </c>
      <c r="Z723" s="17">
        <f t="shared" si="149"/>
        <v>1050.4399999999957</v>
      </c>
      <c r="AA723" s="205" t="str">
        <f>IF(COUNTIF(K$6:K723,K723)=1,MAX(AA$6:AA722)+1,"")</f>
        <v/>
      </c>
      <c r="AB723" s="144">
        <f t="shared" si="155"/>
        <v>0</v>
      </c>
      <c r="AC723" s="24"/>
      <c r="AD723" s="24"/>
      <c r="AE723" s="24"/>
      <c r="AF723" s="24"/>
      <c r="AG723" s="24"/>
      <c r="AH723" s="24"/>
      <c r="AI723" s="24"/>
    </row>
    <row r="724" spans="2:35" ht="12.75">
      <c r="B724" s="31">
        <f>IF($B723="№",1,MAX($B$7:$B723)+1)</f>
        <v>718</v>
      </c>
      <c r="C724" s="147">
        <f t="shared" si="150"/>
        <v>0</v>
      </c>
      <c r="D724" s="9"/>
      <c r="E724" s="9"/>
      <c r="F724" s="10"/>
      <c r="G724" s="10"/>
      <c r="H724" s="11"/>
      <c r="I724" s="12"/>
      <c r="J724" s="12"/>
      <c r="K724" s="10"/>
      <c r="L724" s="33">
        <f t="shared" si="143"/>
        <v>0</v>
      </c>
      <c r="M724" s="34">
        <f t="shared" si="151"/>
        <v>0</v>
      </c>
      <c r="N724" s="17">
        <f t="shared" si="144"/>
        <v>0</v>
      </c>
      <c r="O724" s="35">
        <f t="shared" si="145"/>
        <v>0</v>
      </c>
      <c r="P724" s="32">
        <f t="shared" si="146"/>
        <v>0</v>
      </c>
      <c r="Q724" s="10"/>
      <c r="R724" s="13"/>
      <c r="S724" s="14"/>
      <c r="T724" s="10"/>
      <c r="U724" s="144" t="str">
        <f t="shared" si="152"/>
        <v/>
      </c>
      <c r="V724" s="15">
        <f t="shared" si="153"/>
        <v>0</v>
      </c>
      <c r="W724" s="16">
        <f t="shared" si="154"/>
        <v>0</v>
      </c>
      <c r="X724" s="16">
        <f t="shared" si="147"/>
        <v>0</v>
      </c>
      <c r="Y724" s="17">
        <f t="shared" si="148"/>
        <v>0</v>
      </c>
      <c r="Z724" s="17">
        <f t="shared" si="149"/>
        <v>1050.4399999999957</v>
      </c>
      <c r="AA724" s="205" t="str">
        <f>IF(COUNTIF(K$6:K724,K724)=1,MAX(AA$6:AA723)+1,"")</f>
        <v/>
      </c>
      <c r="AB724" s="144">
        <f t="shared" si="155"/>
        <v>0</v>
      </c>
      <c r="AC724" s="24"/>
      <c r="AD724" s="24"/>
      <c r="AE724" s="24"/>
      <c r="AF724" s="24"/>
      <c r="AG724" s="24"/>
      <c r="AH724" s="24"/>
      <c r="AI724" s="24"/>
    </row>
    <row r="725" spans="2:35" ht="12.75">
      <c r="B725" s="31">
        <f>IF($B724="№",1,MAX($B$7:$B724)+1)</f>
        <v>719</v>
      </c>
      <c r="C725" s="147">
        <f t="shared" si="150"/>
        <v>0</v>
      </c>
      <c r="D725" s="9"/>
      <c r="E725" s="9"/>
      <c r="F725" s="10"/>
      <c r="G725" s="10"/>
      <c r="H725" s="11"/>
      <c r="I725" s="12"/>
      <c r="J725" s="12"/>
      <c r="K725" s="10"/>
      <c r="L725" s="33">
        <f t="shared" si="143"/>
        <v>0</v>
      </c>
      <c r="M725" s="34">
        <f t="shared" si="151"/>
        <v>0</v>
      </c>
      <c r="N725" s="17">
        <f t="shared" si="144"/>
        <v>0</v>
      </c>
      <c r="O725" s="35">
        <f t="shared" si="145"/>
        <v>0</v>
      </c>
      <c r="P725" s="32">
        <f t="shared" si="146"/>
        <v>0</v>
      </c>
      <c r="Q725" s="10"/>
      <c r="R725" s="13"/>
      <c r="S725" s="14"/>
      <c r="T725" s="10"/>
      <c r="U725" s="144" t="str">
        <f t="shared" si="152"/>
        <v/>
      </c>
      <c r="V725" s="15">
        <f t="shared" si="153"/>
        <v>0</v>
      </c>
      <c r="W725" s="16">
        <f t="shared" si="154"/>
        <v>0</v>
      </c>
      <c r="X725" s="16">
        <f t="shared" si="147"/>
        <v>0</v>
      </c>
      <c r="Y725" s="17">
        <f t="shared" si="148"/>
        <v>0</v>
      </c>
      <c r="Z725" s="17">
        <f t="shared" si="149"/>
        <v>1050.4399999999957</v>
      </c>
      <c r="AA725" s="205" t="str">
        <f>IF(COUNTIF(K$6:K725,K725)=1,MAX(AA$6:AA724)+1,"")</f>
        <v/>
      </c>
      <c r="AB725" s="144">
        <f t="shared" si="155"/>
        <v>0</v>
      </c>
      <c r="AC725" s="24"/>
      <c r="AD725" s="24"/>
      <c r="AE725" s="24"/>
      <c r="AF725" s="24"/>
      <c r="AG725" s="24"/>
      <c r="AH725" s="24"/>
      <c r="AI725" s="24"/>
    </row>
    <row r="726" spans="2:35" ht="12.75">
      <c r="B726" s="31">
        <f>IF($B725="№",1,MAX($B$7:$B725)+1)</f>
        <v>720</v>
      </c>
      <c r="C726" s="147">
        <f t="shared" si="150"/>
        <v>0</v>
      </c>
      <c r="D726" s="9"/>
      <c r="E726" s="9"/>
      <c r="F726" s="10"/>
      <c r="G726" s="10"/>
      <c r="H726" s="11"/>
      <c r="I726" s="12"/>
      <c r="J726" s="12"/>
      <c r="K726" s="10"/>
      <c r="L726" s="33">
        <f t="shared" si="143"/>
        <v>0</v>
      </c>
      <c r="M726" s="34">
        <f t="shared" si="151"/>
        <v>0</v>
      </c>
      <c r="N726" s="17">
        <f t="shared" si="144"/>
        <v>0</v>
      </c>
      <c r="O726" s="35">
        <f t="shared" si="145"/>
        <v>0</v>
      </c>
      <c r="P726" s="32">
        <f t="shared" si="146"/>
        <v>0</v>
      </c>
      <c r="Q726" s="10"/>
      <c r="R726" s="13"/>
      <c r="S726" s="14"/>
      <c r="T726" s="10"/>
      <c r="U726" s="144" t="str">
        <f t="shared" si="152"/>
        <v/>
      </c>
      <c r="V726" s="15">
        <f t="shared" si="153"/>
        <v>0</v>
      </c>
      <c r="W726" s="16">
        <f t="shared" si="154"/>
        <v>0</v>
      </c>
      <c r="X726" s="16">
        <f t="shared" si="147"/>
        <v>0</v>
      </c>
      <c r="Y726" s="17">
        <f t="shared" si="148"/>
        <v>0</v>
      </c>
      <c r="Z726" s="17">
        <f t="shared" si="149"/>
        <v>1050.4399999999957</v>
      </c>
      <c r="AA726" s="205" t="str">
        <f>IF(COUNTIF(K$6:K726,K726)=1,MAX(AA$6:AA725)+1,"")</f>
        <v/>
      </c>
      <c r="AB726" s="144">
        <f t="shared" si="155"/>
        <v>0</v>
      </c>
      <c r="AC726" s="24"/>
      <c r="AD726" s="24"/>
      <c r="AE726" s="24"/>
      <c r="AF726" s="24"/>
      <c r="AG726" s="24"/>
      <c r="AH726" s="24"/>
      <c r="AI726" s="24"/>
    </row>
    <row r="727" spans="2:35" ht="12.75">
      <c r="B727" s="31">
        <f>IF($B726="№",1,MAX($B$7:$B726)+1)</f>
        <v>721</v>
      </c>
      <c r="C727" s="147">
        <f t="shared" si="150"/>
        <v>0</v>
      </c>
      <c r="D727" s="9"/>
      <c r="E727" s="9"/>
      <c r="F727" s="10"/>
      <c r="G727" s="10"/>
      <c r="H727" s="11"/>
      <c r="I727" s="12"/>
      <c r="J727" s="12"/>
      <c r="K727" s="10"/>
      <c r="L727" s="33">
        <f t="shared" si="143"/>
        <v>0</v>
      </c>
      <c r="M727" s="34">
        <f t="shared" si="151"/>
        <v>0</v>
      </c>
      <c r="N727" s="17">
        <f t="shared" si="144"/>
        <v>0</v>
      </c>
      <c r="O727" s="35">
        <f t="shared" si="145"/>
        <v>0</v>
      </c>
      <c r="P727" s="32">
        <f t="shared" si="146"/>
        <v>0</v>
      </c>
      <c r="Q727" s="10"/>
      <c r="R727" s="13"/>
      <c r="S727" s="14"/>
      <c r="T727" s="10"/>
      <c r="U727" s="144" t="str">
        <f t="shared" si="152"/>
        <v/>
      </c>
      <c r="V727" s="15">
        <f t="shared" si="153"/>
        <v>0</v>
      </c>
      <c r="W727" s="16">
        <f t="shared" si="154"/>
        <v>0</v>
      </c>
      <c r="X727" s="16">
        <f t="shared" si="147"/>
        <v>0</v>
      </c>
      <c r="Y727" s="17">
        <f t="shared" si="148"/>
        <v>0</v>
      </c>
      <c r="Z727" s="17">
        <f t="shared" si="149"/>
        <v>1050.4399999999957</v>
      </c>
      <c r="AA727" s="205" t="str">
        <f>IF(COUNTIF(K$6:K727,K727)=1,MAX(AA$6:AA726)+1,"")</f>
        <v/>
      </c>
      <c r="AB727" s="144">
        <f t="shared" si="155"/>
        <v>0</v>
      </c>
      <c r="AC727" s="24"/>
      <c r="AD727" s="24"/>
      <c r="AE727" s="24"/>
      <c r="AF727" s="24"/>
      <c r="AG727" s="24"/>
      <c r="AH727" s="24"/>
      <c r="AI727" s="24"/>
    </row>
    <row r="728" spans="2:35" ht="12.75">
      <c r="B728" s="31">
        <f>IF($B727="№",1,MAX($B$7:$B727)+1)</f>
        <v>722</v>
      </c>
      <c r="C728" s="147">
        <f t="shared" si="150"/>
        <v>0</v>
      </c>
      <c r="D728" s="9"/>
      <c r="E728" s="9"/>
      <c r="F728" s="10"/>
      <c r="G728" s="10"/>
      <c r="H728" s="11"/>
      <c r="I728" s="12"/>
      <c r="J728" s="12"/>
      <c r="K728" s="10"/>
      <c r="L728" s="33">
        <f t="shared" si="143"/>
        <v>0</v>
      </c>
      <c r="M728" s="34">
        <f t="shared" si="151"/>
        <v>0</v>
      </c>
      <c r="N728" s="17">
        <f t="shared" si="144"/>
        <v>0</v>
      </c>
      <c r="O728" s="35">
        <f t="shared" si="145"/>
        <v>0</v>
      </c>
      <c r="P728" s="32">
        <f t="shared" si="146"/>
        <v>0</v>
      </c>
      <c r="Q728" s="10"/>
      <c r="R728" s="13"/>
      <c r="S728" s="14"/>
      <c r="T728" s="10"/>
      <c r="U728" s="144" t="str">
        <f t="shared" si="152"/>
        <v/>
      </c>
      <c r="V728" s="15">
        <f t="shared" si="153"/>
        <v>0</v>
      </c>
      <c r="W728" s="16">
        <f t="shared" si="154"/>
        <v>0</v>
      </c>
      <c r="X728" s="16">
        <f t="shared" si="147"/>
        <v>0</v>
      </c>
      <c r="Y728" s="17">
        <f t="shared" si="148"/>
        <v>0</v>
      </c>
      <c r="Z728" s="17">
        <f t="shared" si="149"/>
        <v>1050.4399999999957</v>
      </c>
      <c r="AA728" s="205" t="str">
        <f>IF(COUNTIF(K$6:K728,K728)=1,MAX(AA$6:AA727)+1,"")</f>
        <v/>
      </c>
      <c r="AB728" s="144">
        <f t="shared" si="155"/>
        <v>0</v>
      </c>
      <c r="AC728" s="24"/>
      <c r="AD728" s="24"/>
      <c r="AE728" s="24"/>
      <c r="AF728" s="24"/>
      <c r="AG728" s="24"/>
      <c r="AH728" s="24"/>
      <c r="AI728" s="24"/>
    </row>
    <row r="729" spans="2:35" ht="12.75">
      <c r="B729" s="31">
        <f>IF($B728="№",1,MAX($B$7:$B728)+1)</f>
        <v>723</v>
      </c>
      <c r="C729" s="147">
        <f t="shared" si="150"/>
        <v>0</v>
      </c>
      <c r="D729" s="9"/>
      <c r="E729" s="9"/>
      <c r="F729" s="10"/>
      <c r="G729" s="10"/>
      <c r="H729" s="11"/>
      <c r="I729" s="12"/>
      <c r="J729" s="12"/>
      <c r="K729" s="10"/>
      <c r="L729" s="33">
        <f t="shared" si="143"/>
        <v>0</v>
      </c>
      <c r="M729" s="34">
        <f t="shared" si="151"/>
        <v>0</v>
      </c>
      <c r="N729" s="17">
        <f t="shared" si="144"/>
        <v>0</v>
      </c>
      <c r="O729" s="35">
        <f t="shared" si="145"/>
        <v>0</v>
      </c>
      <c r="P729" s="32">
        <f t="shared" si="146"/>
        <v>0</v>
      </c>
      <c r="Q729" s="10"/>
      <c r="R729" s="13"/>
      <c r="S729" s="14"/>
      <c r="T729" s="10"/>
      <c r="U729" s="144" t="str">
        <f t="shared" si="152"/>
        <v/>
      </c>
      <c r="V729" s="15">
        <f t="shared" si="153"/>
        <v>0</v>
      </c>
      <c r="W729" s="16">
        <f t="shared" si="154"/>
        <v>0</v>
      </c>
      <c r="X729" s="16">
        <f t="shared" si="147"/>
        <v>0</v>
      </c>
      <c r="Y729" s="17">
        <f t="shared" si="148"/>
        <v>0</v>
      </c>
      <c r="Z729" s="17">
        <f t="shared" si="149"/>
        <v>1050.4399999999957</v>
      </c>
      <c r="AA729" s="205" t="str">
        <f>IF(COUNTIF(K$6:K729,K729)=1,MAX(AA$6:AA728)+1,"")</f>
        <v/>
      </c>
      <c r="AB729" s="144">
        <f t="shared" si="155"/>
        <v>0</v>
      </c>
      <c r="AC729" s="24"/>
      <c r="AD729" s="24"/>
      <c r="AE729" s="24"/>
      <c r="AF729" s="24"/>
      <c r="AG729" s="24"/>
      <c r="AH729" s="24"/>
      <c r="AI729" s="24"/>
    </row>
    <row r="730" spans="2:35" ht="12.75">
      <c r="B730" s="31">
        <f>IF($B729="№",1,MAX($B$7:$B729)+1)</f>
        <v>724</v>
      </c>
      <c r="C730" s="147">
        <f t="shared" si="150"/>
        <v>0</v>
      </c>
      <c r="D730" s="9"/>
      <c r="E730" s="9"/>
      <c r="F730" s="10"/>
      <c r="G730" s="10"/>
      <c r="H730" s="11"/>
      <c r="I730" s="12"/>
      <c r="J730" s="12"/>
      <c r="K730" s="10"/>
      <c r="L730" s="33">
        <f t="shared" si="143"/>
        <v>0</v>
      </c>
      <c r="M730" s="34">
        <f t="shared" si="151"/>
        <v>0</v>
      </c>
      <c r="N730" s="17">
        <f t="shared" si="144"/>
        <v>0</v>
      </c>
      <c r="O730" s="35">
        <f t="shared" si="145"/>
        <v>0</v>
      </c>
      <c r="P730" s="32">
        <f t="shared" si="146"/>
        <v>0</v>
      </c>
      <c r="Q730" s="10"/>
      <c r="R730" s="13"/>
      <c r="S730" s="14"/>
      <c r="T730" s="10"/>
      <c r="U730" s="144" t="str">
        <f t="shared" si="152"/>
        <v/>
      </c>
      <c r="V730" s="15">
        <f t="shared" si="153"/>
        <v>0</v>
      </c>
      <c r="W730" s="16">
        <f t="shared" si="154"/>
        <v>0</v>
      </c>
      <c r="X730" s="16">
        <f t="shared" si="147"/>
        <v>0</v>
      </c>
      <c r="Y730" s="17">
        <f t="shared" si="148"/>
        <v>0</v>
      </c>
      <c r="Z730" s="17">
        <f t="shared" si="149"/>
        <v>1050.4399999999957</v>
      </c>
      <c r="AA730" s="205" t="str">
        <f>IF(COUNTIF(K$6:K730,K730)=1,MAX(AA$6:AA729)+1,"")</f>
        <v/>
      </c>
      <c r="AB730" s="144">
        <f t="shared" si="155"/>
        <v>0</v>
      </c>
      <c r="AC730" s="24"/>
      <c r="AD730" s="24"/>
      <c r="AE730" s="24"/>
      <c r="AF730" s="24"/>
      <c r="AG730" s="24"/>
      <c r="AH730" s="24"/>
      <c r="AI730" s="24"/>
    </row>
    <row r="731" spans="2:35" ht="12.75">
      <c r="B731" s="31">
        <f>IF($B730="№",1,MAX($B$7:$B730)+1)</f>
        <v>725</v>
      </c>
      <c r="C731" s="147">
        <f t="shared" si="150"/>
        <v>0</v>
      </c>
      <c r="D731" s="9"/>
      <c r="E731" s="9"/>
      <c r="F731" s="10"/>
      <c r="G731" s="10"/>
      <c r="H731" s="11"/>
      <c r="I731" s="12"/>
      <c r="J731" s="12"/>
      <c r="K731" s="10"/>
      <c r="L731" s="33">
        <f t="shared" si="143"/>
        <v>0</v>
      </c>
      <c r="M731" s="34">
        <f t="shared" si="151"/>
        <v>0</v>
      </c>
      <c r="N731" s="17">
        <f t="shared" si="144"/>
        <v>0</v>
      </c>
      <c r="O731" s="35">
        <f t="shared" si="145"/>
        <v>0</v>
      </c>
      <c r="P731" s="32">
        <f t="shared" si="146"/>
        <v>0</v>
      </c>
      <c r="Q731" s="10"/>
      <c r="R731" s="13"/>
      <c r="S731" s="14"/>
      <c r="T731" s="10"/>
      <c r="U731" s="144" t="str">
        <f t="shared" si="152"/>
        <v/>
      </c>
      <c r="V731" s="15">
        <f t="shared" si="153"/>
        <v>0</v>
      </c>
      <c r="W731" s="16">
        <f t="shared" si="154"/>
        <v>0</v>
      </c>
      <c r="X731" s="16">
        <f t="shared" si="147"/>
        <v>0</v>
      </c>
      <c r="Y731" s="17">
        <f t="shared" si="148"/>
        <v>0</v>
      </c>
      <c r="Z731" s="17">
        <f t="shared" si="149"/>
        <v>1050.4399999999957</v>
      </c>
      <c r="AA731" s="205" t="str">
        <f>IF(COUNTIF(K$6:K731,K731)=1,MAX(AA$6:AA730)+1,"")</f>
        <v/>
      </c>
      <c r="AB731" s="144">
        <f t="shared" si="155"/>
        <v>0</v>
      </c>
      <c r="AC731" s="24"/>
      <c r="AD731" s="24"/>
      <c r="AE731" s="24"/>
      <c r="AF731" s="24"/>
      <c r="AG731" s="24"/>
      <c r="AH731" s="24"/>
      <c r="AI731" s="24"/>
    </row>
    <row r="732" spans="2:35" ht="12.75">
      <c r="B732" s="31">
        <f>IF($B731="№",1,MAX($B$7:$B731)+1)</f>
        <v>726</v>
      </c>
      <c r="C732" s="147">
        <f t="shared" si="150"/>
        <v>0</v>
      </c>
      <c r="D732" s="9"/>
      <c r="E732" s="9"/>
      <c r="F732" s="10"/>
      <c r="G732" s="10"/>
      <c r="H732" s="11"/>
      <c r="I732" s="12"/>
      <c r="J732" s="12"/>
      <c r="K732" s="10"/>
      <c r="L732" s="33">
        <f t="shared" si="143"/>
        <v>0</v>
      </c>
      <c r="M732" s="34">
        <f t="shared" si="151"/>
        <v>0</v>
      </c>
      <c r="N732" s="17">
        <f t="shared" si="144"/>
        <v>0</v>
      </c>
      <c r="O732" s="35">
        <f t="shared" si="145"/>
        <v>0</v>
      </c>
      <c r="P732" s="32">
        <f t="shared" si="146"/>
        <v>0</v>
      </c>
      <c r="Q732" s="10"/>
      <c r="R732" s="13"/>
      <c r="S732" s="14"/>
      <c r="T732" s="10"/>
      <c r="U732" s="144" t="str">
        <f t="shared" si="152"/>
        <v/>
      </c>
      <c r="V732" s="15">
        <f t="shared" si="153"/>
        <v>0</v>
      </c>
      <c r="W732" s="16">
        <f t="shared" si="154"/>
        <v>0</v>
      </c>
      <c r="X732" s="16">
        <f t="shared" si="147"/>
        <v>0</v>
      </c>
      <c r="Y732" s="17">
        <f t="shared" si="148"/>
        <v>0</v>
      </c>
      <c r="Z732" s="17">
        <f t="shared" si="149"/>
        <v>1050.4399999999957</v>
      </c>
      <c r="AA732" s="205" t="str">
        <f>IF(COUNTIF(K$6:K732,K732)=1,MAX(AA$6:AA731)+1,"")</f>
        <v/>
      </c>
      <c r="AB732" s="144">
        <f t="shared" si="155"/>
        <v>0</v>
      </c>
      <c r="AC732" s="24"/>
      <c r="AD732" s="24"/>
      <c r="AE732" s="24"/>
      <c r="AF732" s="24"/>
      <c r="AG732" s="24"/>
      <c r="AH732" s="24"/>
      <c r="AI732" s="24"/>
    </row>
    <row r="733" spans="2:35" ht="12.75">
      <c r="B733" s="31">
        <f>IF($B732="№",1,MAX($B$7:$B732)+1)</f>
        <v>727</v>
      </c>
      <c r="C733" s="147">
        <f t="shared" si="150"/>
        <v>0</v>
      </c>
      <c r="D733" s="9"/>
      <c r="E733" s="9"/>
      <c r="F733" s="10"/>
      <c r="G733" s="10"/>
      <c r="H733" s="11"/>
      <c r="I733" s="12"/>
      <c r="J733" s="12"/>
      <c r="K733" s="10"/>
      <c r="L733" s="33">
        <f t="shared" si="143"/>
        <v>0</v>
      </c>
      <c r="M733" s="34">
        <f t="shared" si="151"/>
        <v>0</v>
      </c>
      <c r="N733" s="17">
        <f t="shared" si="144"/>
        <v>0</v>
      </c>
      <c r="O733" s="35">
        <f t="shared" si="145"/>
        <v>0</v>
      </c>
      <c r="P733" s="32">
        <f t="shared" si="146"/>
        <v>0</v>
      </c>
      <c r="Q733" s="10"/>
      <c r="R733" s="13"/>
      <c r="S733" s="14"/>
      <c r="T733" s="10"/>
      <c r="U733" s="144" t="str">
        <f t="shared" si="152"/>
        <v/>
      </c>
      <c r="V733" s="15">
        <f t="shared" si="153"/>
        <v>0</v>
      </c>
      <c r="W733" s="16">
        <f t="shared" si="154"/>
        <v>0</v>
      </c>
      <c r="X733" s="16">
        <f t="shared" si="147"/>
        <v>0</v>
      </c>
      <c r="Y733" s="17">
        <f t="shared" si="148"/>
        <v>0</v>
      </c>
      <c r="Z733" s="17">
        <f t="shared" si="149"/>
        <v>1050.4399999999957</v>
      </c>
      <c r="AA733" s="205" t="str">
        <f>IF(COUNTIF(K$6:K733,K733)=1,MAX(AA$6:AA732)+1,"")</f>
        <v/>
      </c>
      <c r="AB733" s="144">
        <f t="shared" si="155"/>
        <v>0</v>
      </c>
      <c r="AC733" s="24"/>
      <c r="AD733" s="24"/>
      <c r="AE733" s="24"/>
      <c r="AF733" s="24"/>
      <c r="AG733" s="24"/>
      <c r="AH733" s="24"/>
      <c r="AI733" s="24"/>
    </row>
    <row r="734" spans="2:35" ht="12.75">
      <c r="B734" s="31">
        <f>IF($B733="№",1,MAX($B$7:$B733)+1)</f>
        <v>728</v>
      </c>
      <c r="C734" s="147">
        <f t="shared" si="150"/>
        <v>0</v>
      </c>
      <c r="D734" s="9"/>
      <c r="E734" s="9"/>
      <c r="F734" s="10"/>
      <c r="G734" s="10"/>
      <c r="H734" s="11"/>
      <c r="I734" s="12"/>
      <c r="J734" s="12"/>
      <c r="K734" s="10"/>
      <c r="L734" s="33">
        <f t="shared" si="143"/>
        <v>0</v>
      </c>
      <c r="M734" s="34">
        <f t="shared" si="151"/>
        <v>0</v>
      </c>
      <c r="N734" s="17">
        <f t="shared" si="144"/>
        <v>0</v>
      </c>
      <c r="O734" s="35">
        <f t="shared" si="145"/>
        <v>0</v>
      </c>
      <c r="P734" s="32">
        <f t="shared" si="146"/>
        <v>0</v>
      </c>
      <c r="Q734" s="10"/>
      <c r="R734" s="13"/>
      <c r="S734" s="14"/>
      <c r="T734" s="10"/>
      <c r="U734" s="144" t="str">
        <f t="shared" si="152"/>
        <v/>
      </c>
      <c r="V734" s="15">
        <f t="shared" si="153"/>
        <v>0</v>
      </c>
      <c r="W734" s="16">
        <f t="shared" si="154"/>
        <v>0</v>
      </c>
      <c r="X734" s="16">
        <f t="shared" si="147"/>
        <v>0</v>
      </c>
      <c r="Y734" s="17">
        <f t="shared" si="148"/>
        <v>0</v>
      </c>
      <c r="Z734" s="17">
        <f t="shared" si="149"/>
        <v>1050.4399999999957</v>
      </c>
      <c r="AA734" s="205" t="str">
        <f>IF(COUNTIF(K$6:K734,K734)=1,MAX(AA$6:AA733)+1,"")</f>
        <v/>
      </c>
      <c r="AB734" s="144">
        <f t="shared" si="155"/>
        <v>0</v>
      </c>
      <c r="AC734" s="24"/>
      <c r="AD734" s="24"/>
      <c r="AE734" s="24"/>
      <c r="AF734" s="24"/>
      <c r="AG734" s="24"/>
      <c r="AH734" s="24"/>
      <c r="AI734" s="24"/>
    </row>
    <row r="735" spans="2:35" ht="12.75">
      <c r="B735" s="31">
        <f>IF($B734="№",1,MAX($B$7:$B734)+1)</f>
        <v>729</v>
      </c>
      <c r="C735" s="147">
        <f t="shared" si="150"/>
        <v>0</v>
      </c>
      <c r="D735" s="9"/>
      <c r="E735" s="9"/>
      <c r="F735" s="10"/>
      <c r="G735" s="10"/>
      <c r="H735" s="11"/>
      <c r="I735" s="12"/>
      <c r="J735" s="12"/>
      <c r="K735" s="10"/>
      <c r="L735" s="33">
        <f t="shared" si="143"/>
        <v>0</v>
      </c>
      <c r="M735" s="34">
        <f t="shared" si="151"/>
        <v>0</v>
      </c>
      <c r="N735" s="17">
        <f t="shared" si="144"/>
        <v>0</v>
      </c>
      <c r="O735" s="35">
        <f t="shared" si="145"/>
        <v>0</v>
      </c>
      <c r="P735" s="32">
        <f t="shared" si="146"/>
        <v>0</v>
      </c>
      <c r="Q735" s="10"/>
      <c r="R735" s="13"/>
      <c r="S735" s="14"/>
      <c r="T735" s="10"/>
      <c r="U735" s="144" t="str">
        <f t="shared" si="152"/>
        <v/>
      </c>
      <c r="V735" s="15">
        <f t="shared" si="153"/>
        <v>0</v>
      </c>
      <c r="W735" s="16">
        <f t="shared" si="154"/>
        <v>0</v>
      </c>
      <c r="X735" s="16">
        <f t="shared" si="147"/>
        <v>0</v>
      </c>
      <c r="Y735" s="17">
        <f t="shared" si="148"/>
        <v>0</v>
      </c>
      <c r="Z735" s="17">
        <f t="shared" si="149"/>
        <v>1050.4399999999957</v>
      </c>
      <c r="AA735" s="205" t="str">
        <f>IF(COUNTIF(K$6:K735,K735)=1,MAX(AA$6:AA734)+1,"")</f>
        <v/>
      </c>
      <c r="AB735" s="144">
        <f t="shared" si="155"/>
        <v>0</v>
      </c>
      <c r="AC735" s="24"/>
      <c r="AD735" s="24"/>
      <c r="AE735" s="24"/>
      <c r="AF735" s="24"/>
      <c r="AG735" s="24"/>
      <c r="AH735" s="24"/>
      <c r="AI735" s="24"/>
    </row>
    <row r="736" spans="2:35" ht="12.75">
      <c r="B736" s="31">
        <f>IF($B735="№",1,MAX($B$7:$B735)+1)</f>
        <v>730</v>
      </c>
      <c r="C736" s="147">
        <f t="shared" si="150"/>
        <v>0</v>
      </c>
      <c r="D736" s="9"/>
      <c r="E736" s="9"/>
      <c r="F736" s="10"/>
      <c r="G736" s="10"/>
      <c r="H736" s="11"/>
      <c r="I736" s="12"/>
      <c r="J736" s="12"/>
      <c r="K736" s="10"/>
      <c r="L736" s="33">
        <f t="shared" si="143"/>
        <v>0</v>
      </c>
      <c r="M736" s="34">
        <f t="shared" si="151"/>
        <v>0</v>
      </c>
      <c r="N736" s="17">
        <f t="shared" si="144"/>
        <v>0</v>
      </c>
      <c r="O736" s="35">
        <f t="shared" si="145"/>
        <v>0</v>
      </c>
      <c r="P736" s="32">
        <f t="shared" si="146"/>
        <v>0</v>
      </c>
      <c r="Q736" s="10"/>
      <c r="R736" s="13"/>
      <c r="S736" s="14"/>
      <c r="T736" s="10"/>
      <c r="U736" s="144" t="str">
        <f t="shared" si="152"/>
        <v/>
      </c>
      <c r="V736" s="15">
        <f t="shared" si="153"/>
        <v>0</v>
      </c>
      <c r="W736" s="16">
        <f t="shared" si="154"/>
        <v>0</v>
      </c>
      <c r="X736" s="16">
        <f t="shared" si="147"/>
        <v>0</v>
      </c>
      <c r="Y736" s="17">
        <f t="shared" si="148"/>
        <v>0</v>
      </c>
      <c r="Z736" s="17">
        <f t="shared" si="149"/>
        <v>1050.4399999999957</v>
      </c>
      <c r="AA736" s="205" t="str">
        <f>IF(COUNTIF(K$6:K736,K736)=1,MAX(AA$6:AA735)+1,"")</f>
        <v/>
      </c>
      <c r="AB736" s="144">
        <f t="shared" si="155"/>
        <v>0</v>
      </c>
      <c r="AC736" s="24"/>
      <c r="AD736" s="24"/>
      <c r="AE736" s="24"/>
      <c r="AF736" s="24"/>
      <c r="AG736" s="24"/>
      <c r="AH736" s="24"/>
      <c r="AI736" s="24"/>
    </row>
    <row r="737" spans="2:35" ht="12.75">
      <c r="B737" s="31">
        <f>IF($B736="№",1,MAX($B$7:$B736)+1)</f>
        <v>731</v>
      </c>
      <c r="C737" s="147">
        <f t="shared" si="150"/>
        <v>0</v>
      </c>
      <c r="D737" s="9"/>
      <c r="E737" s="9"/>
      <c r="F737" s="10"/>
      <c r="G737" s="10"/>
      <c r="H737" s="11"/>
      <c r="I737" s="12"/>
      <c r="J737" s="12"/>
      <c r="K737" s="10"/>
      <c r="L737" s="33">
        <f t="shared" si="143"/>
        <v>0</v>
      </c>
      <c r="M737" s="34">
        <f t="shared" si="151"/>
        <v>0</v>
      </c>
      <c r="N737" s="17">
        <f t="shared" si="144"/>
        <v>0</v>
      </c>
      <c r="O737" s="35">
        <f t="shared" si="145"/>
        <v>0</v>
      </c>
      <c r="P737" s="32">
        <f t="shared" si="146"/>
        <v>0</v>
      </c>
      <c r="Q737" s="10"/>
      <c r="R737" s="13"/>
      <c r="S737" s="14"/>
      <c r="T737" s="10"/>
      <c r="U737" s="144" t="str">
        <f t="shared" si="152"/>
        <v/>
      </c>
      <c r="V737" s="15">
        <f t="shared" si="153"/>
        <v>0</v>
      </c>
      <c r="W737" s="16">
        <f t="shared" si="154"/>
        <v>0</v>
      </c>
      <c r="X737" s="16">
        <f t="shared" si="147"/>
        <v>0</v>
      </c>
      <c r="Y737" s="17">
        <f t="shared" si="148"/>
        <v>0</v>
      </c>
      <c r="Z737" s="17">
        <f t="shared" si="149"/>
        <v>1050.4399999999957</v>
      </c>
      <c r="AA737" s="205" t="str">
        <f>IF(COUNTIF(K$6:K737,K737)=1,MAX(AA$6:AA736)+1,"")</f>
        <v/>
      </c>
      <c r="AB737" s="144">
        <f t="shared" si="155"/>
        <v>0</v>
      </c>
      <c r="AC737" s="24"/>
      <c r="AD737" s="24"/>
      <c r="AE737" s="24"/>
      <c r="AF737" s="24"/>
      <c r="AG737" s="24"/>
      <c r="AH737" s="24"/>
      <c r="AI737" s="24"/>
    </row>
    <row r="738" spans="2:35" ht="12.75">
      <c r="B738" s="31">
        <f>IF($B737="№",1,MAX($B$7:$B737)+1)</f>
        <v>732</v>
      </c>
      <c r="C738" s="147">
        <f t="shared" si="150"/>
        <v>0</v>
      </c>
      <c r="D738" s="9"/>
      <c r="E738" s="9"/>
      <c r="F738" s="10"/>
      <c r="G738" s="10"/>
      <c r="H738" s="11"/>
      <c r="I738" s="12"/>
      <c r="J738" s="12"/>
      <c r="K738" s="10"/>
      <c r="L738" s="33">
        <f t="shared" si="143"/>
        <v>0</v>
      </c>
      <c r="M738" s="34">
        <f t="shared" si="151"/>
        <v>0</v>
      </c>
      <c r="N738" s="17">
        <f t="shared" si="144"/>
        <v>0</v>
      </c>
      <c r="O738" s="35">
        <f t="shared" si="145"/>
        <v>0</v>
      </c>
      <c r="P738" s="32">
        <f t="shared" si="146"/>
        <v>0</v>
      </c>
      <c r="Q738" s="10"/>
      <c r="R738" s="13"/>
      <c r="S738" s="14"/>
      <c r="T738" s="10"/>
      <c r="U738" s="144" t="str">
        <f t="shared" si="152"/>
        <v/>
      </c>
      <c r="V738" s="15">
        <f t="shared" si="153"/>
        <v>0</v>
      </c>
      <c r="W738" s="16">
        <f t="shared" si="154"/>
        <v>0</v>
      </c>
      <c r="X738" s="16">
        <f t="shared" si="147"/>
        <v>0</v>
      </c>
      <c r="Y738" s="17">
        <f t="shared" si="148"/>
        <v>0</v>
      </c>
      <c r="Z738" s="17">
        <f t="shared" si="149"/>
        <v>1050.4399999999957</v>
      </c>
      <c r="AA738" s="205" t="str">
        <f>IF(COUNTIF(K$6:K738,K738)=1,MAX(AA$6:AA737)+1,"")</f>
        <v/>
      </c>
      <c r="AB738" s="144">
        <f t="shared" si="155"/>
        <v>0</v>
      </c>
      <c r="AC738" s="24"/>
      <c r="AD738" s="24"/>
      <c r="AE738" s="24"/>
      <c r="AF738" s="24"/>
      <c r="AG738" s="24"/>
      <c r="AH738" s="24"/>
      <c r="AI738" s="24"/>
    </row>
    <row r="739" spans="2:35" ht="12.75">
      <c r="B739" s="31">
        <f>IF($B738="№",1,MAX($B$7:$B738)+1)</f>
        <v>733</v>
      </c>
      <c r="C739" s="147">
        <f t="shared" si="150"/>
        <v>0</v>
      </c>
      <c r="D739" s="9"/>
      <c r="E739" s="9"/>
      <c r="F739" s="10"/>
      <c r="G739" s="10"/>
      <c r="H739" s="11"/>
      <c r="I739" s="12"/>
      <c r="J739" s="12"/>
      <c r="K739" s="10"/>
      <c r="L739" s="33">
        <f t="shared" si="143"/>
        <v>0</v>
      </c>
      <c r="M739" s="34">
        <f t="shared" si="151"/>
        <v>0</v>
      </c>
      <c r="N739" s="17">
        <f t="shared" si="144"/>
        <v>0</v>
      </c>
      <c r="O739" s="35">
        <f t="shared" si="145"/>
        <v>0</v>
      </c>
      <c r="P739" s="32">
        <f t="shared" si="146"/>
        <v>0</v>
      </c>
      <c r="Q739" s="10"/>
      <c r="R739" s="13"/>
      <c r="S739" s="14"/>
      <c r="T739" s="10"/>
      <c r="U739" s="144" t="str">
        <f t="shared" si="152"/>
        <v/>
      </c>
      <c r="V739" s="15">
        <f t="shared" si="153"/>
        <v>0</v>
      </c>
      <c r="W739" s="16">
        <f t="shared" si="154"/>
        <v>0</v>
      </c>
      <c r="X739" s="16">
        <f t="shared" si="147"/>
        <v>0</v>
      </c>
      <c r="Y739" s="17">
        <f t="shared" si="148"/>
        <v>0</v>
      </c>
      <c r="Z739" s="17">
        <f t="shared" si="149"/>
        <v>1050.4399999999957</v>
      </c>
      <c r="AA739" s="205" t="str">
        <f>IF(COUNTIF(K$6:K739,K739)=1,MAX(AA$6:AA738)+1,"")</f>
        <v/>
      </c>
      <c r="AB739" s="144">
        <f t="shared" si="155"/>
        <v>0</v>
      </c>
      <c r="AC739" s="24"/>
      <c r="AD739" s="24"/>
      <c r="AE739" s="24"/>
      <c r="AF739" s="24"/>
      <c r="AG739" s="24"/>
      <c r="AH739" s="24"/>
      <c r="AI739" s="24"/>
    </row>
    <row r="740" spans="2:35" ht="12.75">
      <c r="B740" s="31">
        <f>IF($B739="№",1,MAX($B$7:$B739)+1)</f>
        <v>734</v>
      </c>
      <c r="C740" s="147">
        <f t="shared" si="150"/>
        <v>0</v>
      </c>
      <c r="D740" s="9"/>
      <c r="E740" s="9"/>
      <c r="F740" s="10"/>
      <c r="G740" s="10"/>
      <c r="H740" s="11"/>
      <c r="I740" s="12"/>
      <c r="J740" s="12"/>
      <c r="K740" s="10"/>
      <c r="L740" s="33">
        <f t="shared" si="143"/>
        <v>0</v>
      </c>
      <c r="M740" s="34">
        <f t="shared" si="151"/>
        <v>0</v>
      </c>
      <c r="N740" s="17">
        <f t="shared" si="144"/>
        <v>0</v>
      </c>
      <c r="O740" s="35">
        <f t="shared" si="145"/>
        <v>0</v>
      </c>
      <c r="P740" s="32">
        <f t="shared" si="146"/>
        <v>0</v>
      </c>
      <c r="Q740" s="10"/>
      <c r="R740" s="13"/>
      <c r="S740" s="14"/>
      <c r="T740" s="10"/>
      <c r="U740" s="144" t="str">
        <f t="shared" si="152"/>
        <v/>
      </c>
      <c r="V740" s="15">
        <f t="shared" si="153"/>
        <v>0</v>
      </c>
      <c r="W740" s="16">
        <f t="shared" si="154"/>
        <v>0</v>
      </c>
      <c r="X740" s="16">
        <f t="shared" si="147"/>
        <v>0</v>
      </c>
      <c r="Y740" s="17">
        <f t="shared" si="148"/>
        <v>0</v>
      </c>
      <c r="Z740" s="17">
        <f t="shared" si="149"/>
        <v>1050.4399999999957</v>
      </c>
      <c r="AA740" s="205" t="str">
        <f>IF(COUNTIF(K$6:K740,K740)=1,MAX(AA$6:AA739)+1,"")</f>
        <v/>
      </c>
      <c r="AB740" s="144">
        <f t="shared" si="155"/>
        <v>0</v>
      </c>
      <c r="AC740" s="24"/>
      <c r="AD740" s="24"/>
      <c r="AE740" s="24"/>
      <c r="AF740" s="24"/>
      <c r="AG740" s="24"/>
      <c r="AH740" s="24"/>
      <c r="AI740" s="24"/>
    </row>
    <row r="741" spans="2:35" ht="12.75">
      <c r="B741" s="31">
        <f>IF($B740="№",1,MAX($B$7:$B740)+1)</f>
        <v>735</v>
      </c>
      <c r="C741" s="147">
        <f t="shared" si="150"/>
        <v>0</v>
      </c>
      <c r="D741" s="9"/>
      <c r="E741" s="9"/>
      <c r="F741" s="10"/>
      <c r="G741" s="10"/>
      <c r="H741" s="11"/>
      <c r="I741" s="12"/>
      <c r="J741" s="12"/>
      <c r="K741" s="10"/>
      <c r="L741" s="33">
        <f t="shared" si="143"/>
        <v>0</v>
      </c>
      <c r="M741" s="34">
        <f t="shared" si="151"/>
        <v>0</v>
      </c>
      <c r="N741" s="17">
        <f t="shared" si="144"/>
        <v>0</v>
      </c>
      <c r="O741" s="35">
        <f t="shared" si="145"/>
        <v>0</v>
      </c>
      <c r="P741" s="32">
        <f t="shared" si="146"/>
        <v>0</v>
      </c>
      <c r="Q741" s="10"/>
      <c r="R741" s="13"/>
      <c r="S741" s="14"/>
      <c r="T741" s="10"/>
      <c r="U741" s="144" t="str">
        <f t="shared" si="152"/>
        <v/>
      </c>
      <c r="V741" s="15">
        <f t="shared" si="153"/>
        <v>0</v>
      </c>
      <c r="W741" s="16">
        <f t="shared" si="154"/>
        <v>0</v>
      </c>
      <c r="X741" s="16">
        <f t="shared" si="147"/>
        <v>0</v>
      </c>
      <c r="Y741" s="17">
        <f t="shared" si="148"/>
        <v>0</v>
      </c>
      <c r="Z741" s="17">
        <f t="shared" si="149"/>
        <v>1050.4399999999957</v>
      </c>
      <c r="AA741" s="205" t="str">
        <f>IF(COUNTIF(K$6:K741,K741)=1,MAX(AA$6:AA740)+1,"")</f>
        <v/>
      </c>
      <c r="AB741" s="144">
        <f t="shared" si="155"/>
        <v>0</v>
      </c>
      <c r="AC741" s="24"/>
      <c r="AD741" s="24"/>
      <c r="AE741" s="24"/>
      <c r="AF741" s="24"/>
      <c r="AG741" s="24"/>
      <c r="AH741" s="24"/>
      <c r="AI741" s="24"/>
    </row>
    <row r="742" spans="2:35" ht="12.75">
      <c r="B742" s="31">
        <f>IF($B741="№",1,MAX($B$7:$B741)+1)</f>
        <v>736</v>
      </c>
      <c r="C742" s="147">
        <f t="shared" si="150"/>
        <v>0</v>
      </c>
      <c r="D742" s="9"/>
      <c r="E742" s="9"/>
      <c r="F742" s="10"/>
      <c r="G742" s="10"/>
      <c r="H742" s="11"/>
      <c r="I742" s="12"/>
      <c r="J742" s="12"/>
      <c r="K742" s="10"/>
      <c r="L742" s="33">
        <f t="shared" si="143"/>
        <v>0</v>
      </c>
      <c r="M742" s="34">
        <f t="shared" si="151"/>
        <v>0</v>
      </c>
      <c r="N742" s="17">
        <f t="shared" si="144"/>
        <v>0</v>
      </c>
      <c r="O742" s="35">
        <f t="shared" si="145"/>
        <v>0</v>
      </c>
      <c r="P742" s="32">
        <f t="shared" si="146"/>
        <v>0</v>
      </c>
      <c r="Q742" s="10"/>
      <c r="R742" s="13"/>
      <c r="S742" s="14"/>
      <c r="T742" s="10"/>
      <c r="U742" s="144" t="str">
        <f t="shared" si="152"/>
        <v/>
      </c>
      <c r="V742" s="15">
        <f t="shared" si="153"/>
        <v>0</v>
      </c>
      <c r="W742" s="16">
        <f t="shared" si="154"/>
        <v>0</v>
      </c>
      <c r="X742" s="16">
        <f t="shared" si="147"/>
        <v>0</v>
      </c>
      <c r="Y742" s="17">
        <f t="shared" si="148"/>
        <v>0</v>
      </c>
      <c r="Z742" s="17">
        <f t="shared" si="149"/>
        <v>1050.4399999999957</v>
      </c>
      <c r="AA742" s="205" t="str">
        <f>IF(COUNTIF(K$6:K742,K742)=1,MAX(AA$6:AA741)+1,"")</f>
        <v/>
      </c>
      <c r="AB742" s="144">
        <f t="shared" si="155"/>
        <v>0</v>
      </c>
      <c r="AC742" s="24"/>
      <c r="AD742" s="24"/>
      <c r="AE742" s="24"/>
      <c r="AF742" s="24"/>
      <c r="AG742" s="24"/>
      <c r="AH742" s="24"/>
      <c r="AI742" s="24"/>
    </row>
    <row r="743" spans="2:35" ht="12.75">
      <c r="B743" s="31">
        <f>IF($B742="№",1,MAX($B$7:$B742)+1)</f>
        <v>737</v>
      </c>
      <c r="C743" s="147">
        <f t="shared" si="150"/>
        <v>0</v>
      </c>
      <c r="D743" s="9"/>
      <c r="E743" s="9"/>
      <c r="F743" s="10"/>
      <c r="G743" s="10"/>
      <c r="H743" s="11"/>
      <c r="I743" s="12"/>
      <c r="J743" s="12"/>
      <c r="K743" s="10"/>
      <c r="L743" s="33">
        <f t="shared" si="143"/>
        <v>0</v>
      </c>
      <c r="M743" s="34">
        <f t="shared" si="151"/>
        <v>0</v>
      </c>
      <c r="N743" s="17">
        <f t="shared" si="144"/>
        <v>0</v>
      </c>
      <c r="O743" s="35">
        <f t="shared" si="145"/>
        <v>0</v>
      </c>
      <c r="P743" s="32">
        <f t="shared" si="146"/>
        <v>0</v>
      </c>
      <c r="Q743" s="10"/>
      <c r="R743" s="13"/>
      <c r="S743" s="14"/>
      <c r="T743" s="10"/>
      <c r="U743" s="144" t="str">
        <f t="shared" si="152"/>
        <v/>
      </c>
      <c r="V743" s="15">
        <f t="shared" si="153"/>
        <v>0</v>
      </c>
      <c r="W743" s="16">
        <f t="shared" si="154"/>
        <v>0</v>
      </c>
      <c r="X743" s="16">
        <f t="shared" si="147"/>
        <v>0</v>
      </c>
      <c r="Y743" s="17">
        <f t="shared" si="148"/>
        <v>0</v>
      </c>
      <c r="Z743" s="17">
        <f t="shared" si="149"/>
        <v>1050.4399999999957</v>
      </c>
      <c r="AA743" s="205" t="str">
        <f>IF(COUNTIF(K$6:K743,K743)=1,MAX(AA$6:AA742)+1,"")</f>
        <v/>
      </c>
      <c r="AB743" s="144">
        <f t="shared" si="155"/>
        <v>0</v>
      </c>
      <c r="AC743" s="24"/>
      <c r="AD743" s="24"/>
      <c r="AE743" s="24"/>
      <c r="AF743" s="24"/>
      <c r="AG743" s="24"/>
      <c r="AH743" s="24"/>
      <c r="AI743" s="24"/>
    </row>
    <row r="744" spans="2:35" ht="12.75">
      <c r="B744" s="31">
        <f>IF($B743="№",1,MAX($B$7:$B743)+1)</f>
        <v>738</v>
      </c>
      <c r="C744" s="147">
        <f t="shared" si="150"/>
        <v>0</v>
      </c>
      <c r="D744" s="9"/>
      <c r="E744" s="9"/>
      <c r="F744" s="10"/>
      <c r="G744" s="10"/>
      <c r="H744" s="11"/>
      <c r="I744" s="12"/>
      <c r="J744" s="12"/>
      <c r="K744" s="10"/>
      <c r="L744" s="33">
        <f t="shared" si="143"/>
        <v>0</v>
      </c>
      <c r="M744" s="34">
        <f t="shared" si="151"/>
        <v>0</v>
      </c>
      <c r="N744" s="17">
        <f t="shared" si="144"/>
        <v>0</v>
      </c>
      <c r="O744" s="35">
        <f t="shared" si="145"/>
        <v>0</v>
      </c>
      <c r="P744" s="32">
        <f t="shared" si="146"/>
        <v>0</v>
      </c>
      <c r="Q744" s="10"/>
      <c r="R744" s="13"/>
      <c r="S744" s="14"/>
      <c r="T744" s="10"/>
      <c r="U744" s="144" t="str">
        <f t="shared" si="152"/>
        <v/>
      </c>
      <c r="V744" s="15">
        <f t="shared" si="153"/>
        <v>0</v>
      </c>
      <c r="W744" s="16">
        <f t="shared" si="154"/>
        <v>0</v>
      </c>
      <c r="X744" s="16">
        <f t="shared" si="147"/>
        <v>0</v>
      </c>
      <c r="Y744" s="17">
        <f t="shared" si="148"/>
        <v>0</v>
      </c>
      <c r="Z744" s="17">
        <f t="shared" si="149"/>
        <v>1050.4399999999957</v>
      </c>
      <c r="AA744" s="205" t="str">
        <f>IF(COUNTIF(K$6:K744,K744)=1,MAX(AA$6:AA743)+1,"")</f>
        <v/>
      </c>
      <c r="AB744" s="144">
        <f t="shared" si="155"/>
        <v>0</v>
      </c>
      <c r="AC744" s="24"/>
      <c r="AD744" s="24"/>
      <c r="AE744" s="24"/>
      <c r="AF744" s="24"/>
      <c r="AG744" s="24"/>
      <c r="AH744" s="24"/>
      <c r="AI744" s="24"/>
    </row>
    <row r="745" spans="2:35" ht="12.75">
      <c r="B745" s="31">
        <f>IF($B744="№",1,MAX($B$7:$B744)+1)</f>
        <v>739</v>
      </c>
      <c r="C745" s="147">
        <f t="shared" si="150"/>
        <v>0</v>
      </c>
      <c r="D745" s="9"/>
      <c r="E745" s="9"/>
      <c r="F745" s="10"/>
      <c r="G745" s="10"/>
      <c r="H745" s="11"/>
      <c r="I745" s="12"/>
      <c r="J745" s="12"/>
      <c r="K745" s="10"/>
      <c r="L745" s="33">
        <f t="shared" si="143"/>
        <v>0</v>
      </c>
      <c r="M745" s="34">
        <f t="shared" si="151"/>
        <v>0</v>
      </c>
      <c r="N745" s="17">
        <f t="shared" si="144"/>
        <v>0</v>
      </c>
      <c r="O745" s="35">
        <f t="shared" si="145"/>
        <v>0</v>
      </c>
      <c r="P745" s="32">
        <f t="shared" si="146"/>
        <v>0</v>
      </c>
      <c r="Q745" s="10"/>
      <c r="R745" s="13"/>
      <c r="S745" s="14"/>
      <c r="T745" s="10"/>
      <c r="U745" s="144" t="str">
        <f t="shared" si="152"/>
        <v/>
      </c>
      <c r="V745" s="15">
        <f t="shared" si="153"/>
        <v>0</v>
      </c>
      <c r="W745" s="16">
        <f t="shared" si="154"/>
        <v>0</v>
      </c>
      <c r="X745" s="16">
        <f t="shared" si="147"/>
        <v>0</v>
      </c>
      <c r="Y745" s="17">
        <f t="shared" si="148"/>
        <v>0</v>
      </c>
      <c r="Z745" s="17">
        <f t="shared" si="149"/>
        <v>1050.4399999999957</v>
      </c>
      <c r="AA745" s="205" t="str">
        <f>IF(COUNTIF(K$6:K745,K745)=1,MAX(AA$6:AA744)+1,"")</f>
        <v/>
      </c>
      <c r="AB745" s="144">
        <f t="shared" si="155"/>
        <v>0</v>
      </c>
      <c r="AC745" s="24"/>
      <c r="AD745" s="24"/>
      <c r="AE745" s="24"/>
      <c r="AF745" s="24"/>
      <c r="AG745" s="24"/>
      <c r="AH745" s="24"/>
      <c r="AI745" s="24"/>
    </row>
    <row r="746" spans="2:35" ht="12.75">
      <c r="B746" s="31">
        <f>IF($B745="№",1,MAX($B$7:$B745)+1)</f>
        <v>740</v>
      </c>
      <c r="C746" s="147">
        <f t="shared" si="150"/>
        <v>0</v>
      </c>
      <c r="D746" s="9"/>
      <c r="E746" s="9"/>
      <c r="F746" s="10"/>
      <c r="G746" s="10"/>
      <c r="H746" s="11"/>
      <c r="I746" s="12"/>
      <c r="J746" s="12"/>
      <c r="K746" s="10"/>
      <c r="L746" s="33">
        <f t="shared" si="143"/>
        <v>0</v>
      </c>
      <c r="M746" s="34">
        <f t="shared" si="151"/>
        <v>0</v>
      </c>
      <c r="N746" s="17">
        <f t="shared" si="144"/>
        <v>0</v>
      </c>
      <c r="O746" s="35">
        <f t="shared" si="145"/>
        <v>0</v>
      </c>
      <c r="P746" s="32">
        <f t="shared" si="146"/>
        <v>0</v>
      </c>
      <c r="Q746" s="10"/>
      <c r="R746" s="13"/>
      <c r="S746" s="14"/>
      <c r="T746" s="10"/>
      <c r="U746" s="144" t="str">
        <f t="shared" si="152"/>
        <v/>
      </c>
      <c r="V746" s="15">
        <f t="shared" si="153"/>
        <v>0</v>
      </c>
      <c r="W746" s="16">
        <f t="shared" si="154"/>
        <v>0</v>
      </c>
      <c r="X746" s="16">
        <f t="shared" si="147"/>
        <v>0</v>
      </c>
      <c r="Y746" s="17">
        <f t="shared" si="148"/>
        <v>0</v>
      </c>
      <c r="Z746" s="17">
        <f t="shared" si="149"/>
        <v>1050.4399999999957</v>
      </c>
      <c r="AA746" s="205" t="str">
        <f>IF(COUNTIF(K$6:K746,K746)=1,MAX(AA$6:AA745)+1,"")</f>
        <v/>
      </c>
      <c r="AB746" s="144">
        <f t="shared" si="155"/>
        <v>0</v>
      </c>
      <c r="AC746" s="24"/>
      <c r="AD746" s="24"/>
      <c r="AE746" s="24"/>
      <c r="AF746" s="24"/>
      <c r="AG746" s="24"/>
      <c r="AH746" s="24"/>
      <c r="AI746" s="24"/>
    </row>
    <row r="747" spans="2:35" ht="12.75">
      <c r="B747" s="31">
        <f>IF($B746="№",1,MAX($B$7:$B746)+1)</f>
        <v>741</v>
      </c>
      <c r="C747" s="147">
        <f t="shared" si="150"/>
        <v>0</v>
      </c>
      <c r="D747" s="9"/>
      <c r="E747" s="9"/>
      <c r="F747" s="10"/>
      <c r="G747" s="10"/>
      <c r="H747" s="11"/>
      <c r="I747" s="12"/>
      <c r="J747" s="12"/>
      <c r="K747" s="10"/>
      <c r="L747" s="33">
        <f t="shared" si="143"/>
        <v>0</v>
      </c>
      <c r="M747" s="34">
        <f t="shared" si="151"/>
        <v>0</v>
      </c>
      <c r="N747" s="17">
        <f t="shared" si="144"/>
        <v>0</v>
      </c>
      <c r="O747" s="35">
        <f t="shared" si="145"/>
        <v>0</v>
      </c>
      <c r="P747" s="32">
        <f t="shared" si="146"/>
        <v>0</v>
      </c>
      <c r="Q747" s="10"/>
      <c r="R747" s="13"/>
      <c r="S747" s="14"/>
      <c r="T747" s="10"/>
      <c r="U747" s="144" t="str">
        <f t="shared" si="152"/>
        <v/>
      </c>
      <c r="V747" s="15">
        <f t="shared" si="153"/>
        <v>0</v>
      </c>
      <c r="W747" s="16">
        <f t="shared" si="154"/>
        <v>0</v>
      </c>
      <c r="X747" s="16">
        <f t="shared" si="147"/>
        <v>0</v>
      </c>
      <c r="Y747" s="17">
        <f t="shared" si="148"/>
        <v>0</v>
      </c>
      <c r="Z747" s="17">
        <f t="shared" si="149"/>
        <v>1050.4399999999957</v>
      </c>
      <c r="AA747" s="205" t="str">
        <f>IF(COUNTIF(K$6:K747,K747)=1,MAX(AA$6:AA746)+1,"")</f>
        <v/>
      </c>
      <c r="AB747" s="144">
        <f t="shared" si="155"/>
        <v>0</v>
      </c>
      <c r="AC747" s="24"/>
      <c r="AD747" s="24"/>
      <c r="AE747" s="24"/>
      <c r="AF747" s="24"/>
      <c r="AG747" s="24"/>
      <c r="AH747" s="24"/>
      <c r="AI747" s="24"/>
    </row>
    <row r="748" spans="2:35" ht="12.75">
      <c r="B748" s="31">
        <f>IF($B747="№",1,MAX($B$7:$B747)+1)</f>
        <v>742</v>
      </c>
      <c r="C748" s="147">
        <f t="shared" si="150"/>
        <v>0</v>
      </c>
      <c r="D748" s="9"/>
      <c r="E748" s="9"/>
      <c r="F748" s="10"/>
      <c r="G748" s="10"/>
      <c r="H748" s="11"/>
      <c r="I748" s="12"/>
      <c r="J748" s="12"/>
      <c r="K748" s="10"/>
      <c r="L748" s="33">
        <f t="shared" si="143"/>
        <v>0</v>
      </c>
      <c r="M748" s="34">
        <f t="shared" si="151"/>
        <v>0</v>
      </c>
      <c r="N748" s="17">
        <f t="shared" si="144"/>
        <v>0</v>
      </c>
      <c r="O748" s="35">
        <f t="shared" si="145"/>
        <v>0</v>
      </c>
      <c r="P748" s="32">
        <f t="shared" si="146"/>
        <v>0</v>
      </c>
      <c r="Q748" s="10"/>
      <c r="R748" s="13"/>
      <c r="S748" s="14"/>
      <c r="T748" s="10"/>
      <c r="U748" s="144" t="str">
        <f t="shared" si="152"/>
        <v/>
      </c>
      <c r="V748" s="15">
        <f t="shared" si="153"/>
        <v>0</v>
      </c>
      <c r="W748" s="16">
        <f t="shared" si="154"/>
        <v>0</v>
      </c>
      <c r="X748" s="16">
        <f t="shared" si="147"/>
        <v>0</v>
      </c>
      <c r="Y748" s="17">
        <f t="shared" si="148"/>
        <v>0</v>
      </c>
      <c r="Z748" s="17">
        <f t="shared" si="149"/>
        <v>1050.4399999999957</v>
      </c>
      <c r="AA748" s="205" t="str">
        <f>IF(COUNTIF(K$6:K748,K748)=1,MAX(AA$6:AA747)+1,"")</f>
        <v/>
      </c>
      <c r="AB748" s="144">
        <f t="shared" si="155"/>
        <v>0</v>
      </c>
      <c r="AC748" s="24"/>
      <c r="AD748" s="24"/>
      <c r="AE748" s="24"/>
      <c r="AF748" s="24"/>
      <c r="AG748" s="24"/>
      <c r="AH748" s="24"/>
      <c r="AI748" s="24"/>
    </row>
    <row r="749" spans="2:35" ht="12.75">
      <c r="B749" s="31">
        <f>IF($B748="№",1,MAX($B$7:$B748)+1)</f>
        <v>743</v>
      </c>
      <c r="C749" s="147">
        <f t="shared" si="150"/>
        <v>0</v>
      </c>
      <c r="D749" s="9"/>
      <c r="E749" s="9"/>
      <c r="F749" s="10"/>
      <c r="G749" s="10"/>
      <c r="H749" s="11"/>
      <c r="I749" s="12"/>
      <c r="J749" s="12"/>
      <c r="K749" s="10"/>
      <c r="L749" s="33">
        <f t="shared" si="143"/>
        <v>0</v>
      </c>
      <c r="M749" s="34">
        <f t="shared" si="151"/>
        <v>0</v>
      </c>
      <c r="N749" s="17">
        <f t="shared" si="144"/>
        <v>0</v>
      </c>
      <c r="O749" s="35">
        <f t="shared" si="145"/>
        <v>0</v>
      </c>
      <c r="P749" s="32">
        <f t="shared" si="146"/>
        <v>0</v>
      </c>
      <c r="Q749" s="10"/>
      <c r="R749" s="13"/>
      <c r="S749" s="14"/>
      <c r="T749" s="10"/>
      <c r="U749" s="144" t="str">
        <f t="shared" si="152"/>
        <v/>
      </c>
      <c r="V749" s="15">
        <f t="shared" si="153"/>
        <v>0</v>
      </c>
      <c r="W749" s="16">
        <f t="shared" si="154"/>
        <v>0</v>
      </c>
      <c r="X749" s="16">
        <f t="shared" si="147"/>
        <v>0</v>
      </c>
      <c r="Y749" s="17">
        <f t="shared" si="148"/>
        <v>0</v>
      </c>
      <c r="Z749" s="17">
        <f t="shared" si="149"/>
        <v>1050.4399999999957</v>
      </c>
      <c r="AA749" s="205" t="str">
        <f>IF(COUNTIF(K$6:K749,K749)=1,MAX(AA$6:AA748)+1,"")</f>
        <v/>
      </c>
      <c r="AB749" s="144">
        <f t="shared" si="155"/>
        <v>0</v>
      </c>
      <c r="AC749" s="24"/>
      <c r="AD749" s="24"/>
      <c r="AE749" s="24"/>
      <c r="AF749" s="24"/>
      <c r="AG749" s="24"/>
      <c r="AH749" s="24"/>
      <c r="AI749" s="24"/>
    </row>
    <row r="750" spans="2:35" ht="12.75">
      <c r="B750" s="31">
        <f>IF($B749="№",1,MAX($B$7:$B749)+1)</f>
        <v>744</v>
      </c>
      <c r="C750" s="147">
        <f t="shared" si="150"/>
        <v>0</v>
      </c>
      <c r="D750" s="9"/>
      <c r="E750" s="9"/>
      <c r="F750" s="10"/>
      <c r="G750" s="10"/>
      <c r="H750" s="11"/>
      <c r="I750" s="12"/>
      <c r="J750" s="12"/>
      <c r="K750" s="10"/>
      <c r="L750" s="33">
        <f t="shared" si="143"/>
        <v>0</v>
      </c>
      <c r="M750" s="34">
        <f t="shared" si="151"/>
        <v>0</v>
      </c>
      <c r="N750" s="17">
        <f t="shared" si="144"/>
        <v>0</v>
      </c>
      <c r="O750" s="35">
        <f t="shared" si="145"/>
        <v>0</v>
      </c>
      <c r="P750" s="32">
        <f t="shared" si="146"/>
        <v>0</v>
      </c>
      <c r="Q750" s="10"/>
      <c r="R750" s="13"/>
      <c r="S750" s="14"/>
      <c r="T750" s="10"/>
      <c r="U750" s="144" t="str">
        <f t="shared" si="152"/>
        <v/>
      </c>
      <c r="V750" s="15">
        <f t="shared" si="153"/>
        <v>0</v>
      </c>
      <c r="W750" s="16">
        <f t="shared" si="154"/>
        <v>0</v>
      </c>
      <c r="X750" s="16">
        <f t="shared" si="147"/>
        <v>0</v>
      </c>
      <c r="Y750" s="17">
        <f t="shared" si="148"/>
        <v>0</v>
      </c>
      <c r="Z750" s="17">
        <f t="shared" si="149"/>
        <v>1050.4399999999957</v>
      </c>
      <c r="AA750" s="205" t="str">
        <f>IF(COUNTIF(K$6:K750,K750)=1,MAX(AA$6:AA749)+1,"")</f>
        <v/>
      </c>
      <c r="AB750" s="144">
        <f t="shared" si="155"/>
        <v>0</v>
      </c>
      <c r="AC750" s="24"/>
      <c r="AD750" s="24"/>
      <c r="AE750" s="24"/>
      <c r="AF750" s="24"/>
      <c r="AG750" s="24"/>
      <c r="AH750" s="24"/>
      <c r="AI750" s="24"/>
    </row>
    <row r="751" spans="2:35" ht="12.75">
      <c r="B751" s="31">
        <f>IF($B750="№",1,MAX($B$7:$B750)+1)</f>
        <v>745</v>
      </c>
      <c r="C751" s="147">
        <f t="shared" si="150"/>
        <v>0</v>
      </c>
      <c r="D751" s="9"/>
      <c r="E751" s="9"/>
      <c r="F751" s="10"/>
      <c r="G751" s="10"/>
      <c r="H751" s="11"/>
      <c r="I751" s="12"/>
      <c r="J751" s="12"/>
      <c r="K751" s="10"/>
      <c r="L751" s="33">
        <f t="shared" si="143"/>
        <v>0</v>
      </c>
      <c r="M751" s="34">
        <f t="shared" si="151"/>
        <v>0</v>
      </c>
      <c r="N751" s="17">
        <f t="shared" si="144"/>
        <v>0</v>
      </c>
      <c r="O751" s="35">
        <f t="shared" si="145"/>
        <v>0</v>
      </c>
      <c r="P751" s="32">
        <f t="shared" si="146"/>
        <v>0</v>
      </c>
      <c r="Q751" s="10"/>
      <c r="R751" s="13"/>
      <c r="S751" s="14"/>
      <c r="T751" s="10"/>
      <c r="U751" s="144" t="str">
        <f t="shared" si="152"/>
        <v/>
      </c>
      <c r="V751" s="15">
        <f t="shared" si="153"/>
        <v>0</v>
      </c>
      <c r="W751" s="16">
        <f t="shared" si="154"/>
        <v>0</v>
      </c>
      <c r="X751" s="16">
        <f t="shared" si="147"/>
        <v>0</v>
      </c>
      <c r="Y751" s="17">
        <f t="shared" si="148"/>
        <v>0</v>
      </c>
      <c r="Z751" s="17">
        <f t="shared" si="149"/>
        <v>1050.4399999999957</v>
      </c>
      <c r="AA751" s="205" t="str">
        <f>IF(COUNTIF(K$6:K751,K751)=1,MAX(AA$6:AA750)+1,"")</f>
        <v/>
      </c>
      <c r="AB751" s="144">
        <f t="shared" si="155"/>
        <v>0</v>
      </c>
      <c r="AC751" s="24"/>
      <c r="AD751" s="24"/>
      <c r="AE751" s="24"/>
      <c r="AF751" s="24"/>
      <c r="AG751" s="24"/>
      <c r="AH751" s="24"/>
      <c r="AI751" s="24"/>
    </row>
    <row r="752" spans="2:35" ht="12.75">
      <c r="B752" s="31">
        <f>IF($B751="№",1,MAX($B$7:$B751)+1)</f>
        <v>746</v>
      </c>
      <c r="C752" s="147">
        <f t="shared" si="150"/>
        <v>0</v>
      </c>
      <c r="D752" s="9"/>
      <c r="E752" s="9"/>
      <c r="F752" s="10"/>
      <c r="G752" s="10"/>
      <c r="H752" s="11"/>
      <c r="I752" s="12"/>
      <c r="J752" s="12"/>
      <c r="K752" s="10"/>
      <c r="L752" s="33">
        <f t="shared" si="143"/>
        <v>0</v>
      </c>
      <c r="M752" s="34">
        <f t="shared" si="151"/>
        <v>0</v>
      </c>
      <c r="N752" s="17">
        <f t="shared" si="144"/>
        <v>0</v>
      </c>
      <c r="O752" s="35">
        <f t="shared" si="145"/>
        <v>0</v>
      </c>
      <c r="P752" s="32">
        <f t="shared" si="146"/>
        <v>0</v>
      </c>
      <c r="Q752" s="10"/>
      <c r="R752" s="13"/>
      <c r="S752" s="14"/>
      <c r="T752" s="10"/>
      <c r="U752" s="144" t="str">
        <f t="shared" si="152"/>
        <v/>
      </c>
      <c r="V752" s="15">
        <f t="shared" si="153"/>
        <v>0</v>
      </c>
      <c r="W752" s="16">
        <f t="shared" si="154"/>
        <v>0</v>
      </c>
      <c r="X752" s="16">
        <f t="shared" si="147"/>
        <v>0</v>
      </c>
      <c r="Y752" s="17">
        <f t="shared" si="148"/>
        <v>0</v>
      </c>
      <c r="Z752" s="17">
        <f t="shared" si="149"/>
        <v>1050.4399999999957</v>
      </c>
      <c r="AA752" s="205" t="str">
        <f>IF(COUNTIF(K$6:K752,K752)=1,MAX(AA$6:AA751)+1,"")</f>
        <v/>
      </c>
      <c r="AB752" s="144">
        <f t="shared" si="155"/>
        <v>0</v>
      </c>
      <c r="AC752" s="24"/>
      <c r="AD752" s="24"/>
      <c r="AE752" s="24"/>
      <c r="AF752" s="24"/>
      <c r="AG752" s="24"/>
      <c r="AH752" s="24"/>
      <c r="AI752" s="24"/>
    </row>
    <row r="753" spans="2:35" ht="12.75">
      <c r="B753" s="31">
        <f>IF($B752="№",1,MAX($B$7:$B752)+1)</f>
        <v>747</v>
      </c>
      <c r="C753" s="147">
        <f t="shared" si="150"/>
        <v>0</v>
      </c>
      <c r="D753" s="9"/>
      <c r="E753" s="9"/>
      <c r="F753" s="10"/>
      <c r="G753" s="10"/>
      <c r="H753" s="11"/>
      <c r="I753" s="12"/>
      <c r="J753" s="12"/>
      <c r="K753" s="10"/>
      <c r="L753" s="33">
        <f t="shared" si="143"/>
        <v>0</v>
      </c>
      <c r="M753" s="34">
        <f t="shared" si="151"/>
        <v>0</v>
      </c>
      <c r="N753" s="17">
        <f t="shared" si="144"/>
        <v>0</v>
      </c>
      <c r="O753" s="35">
        <f t="shared" si="145"/>
        <v>0</v>
      </c>
      <c r="P753" s="32">
        <f t="shared" si="146"/>
        <v>0</v>
      </c>
      <c r="Q753" s="10"/>
      <c r="R753" s="13"/>
      <c r="S753" s="14"/>
      <c r="T753" s="10"/>
      <c r="U753" s="144" t="str">
        <f t="shared" si="152"/>
        <v/>
      </c>
      <c r="V753" s="15">
        <f t="shared" si="153"/>
        <v>0</v>
      </c>
      <c r="W753" s="16">
        <f t="shared" si="154"/>
        <v>0</v>
      </c>
      <c r="X753" s="16">
        <f t="shared" si="147"/>
        <v>0</v>
      </c>
      <c r="Y753" s="17">
        <f t="shared" si="148"/>
        <v>0</v>
      </c>
      <c r="Z753" s="17">
        <f t="shared" si="149"/>
        <v>1050.4399999999957</v>
      </c>
      <c r="AA753" s="205" t="str">
        <f>IF(COUNTIF(K$6:K753,K753)=1,MAX(AA$6:AA752)+1,"")</f>
        <v/>
      </c>
      <c r="AB753" s="144">
        <f t="shared" si="155"/>
        <v>0</v>
      </c>
      <c r="AC753" s="24"/>
      <c r="AD753" s="24"/>
      <c r="AE753" s="24"/>
      <c r="AF753" s="24"/>
      <c r="AG753" s="24"/>
      <c r="AH753" s="24"/>
      <c r="AI753" s="24"/>
    </row>
    <row r="754" spans="2:35" ht="12.75">
      <c r="B754" s="31">
        <f>IF($B753="№",1,MAX($B$7:$B753)+1)</f>
        <v>748</v>
      </c>
      <c r="C754" s="147">
        <f t="shared" si="150"/>
        <v>0</v>
      </c>
      <c r="D754" s="9"/>
      <c r="E754" s="9"/>
      <c r="F754" s="10"/>
      <c r="G754" s="10"/>
      <c r="H754" s="11"/>
      <c r="I754" s="12"/>
      <c r="J754" s="12"/>
      <c r="K754" s="10"/>
      <c r="L754" s="33">
        <f t="shared" si="143"/>
        <v>0</v>
      </c>
      <c r="M754" s="34">
        <f t="shared" si="151"/>
        <v>0</v>
      </c>
      <c r="N754" s="17">
        <f t="shared" si="144"/>
        <v>0</v>
      </c>
      <c r="O754" s="35">
        <f t="shared" si="145"/>
        <v>0</v>
      </c>
      <c r="P754" s="32">
        <f t="shared" si="146"/>
        <v>0</v>
      </c>
      <c r="Q754" s="10"/>
      <c r="R754" s="13"/>
      <c r="S754" s="14"/>
      <c r="T754" s="10"/>
      <c r="U754" s="144" t="str">
        <f t="shared" si="152"/>
        <v/>
      </c>
      <c r="V754" s="15">
        <f t="shared" si="153"/>
        <v>0</v>
      </c>
      <c r="W754" s="16">
        <f t="shared" si="154"/>
        <v>0</v>
      </c>
      <c r="X754" s="16">
        <f t="shared" si="147"/>
        <v>0</v>
      </c>
      <c r="Y754" s="17">
        <f t="shared" si="148"/>
        <v>0</v>
      </c>
      <c r="Z754" s="17">
        <f t="shared" si="149"/>
        <v>1050.4399999999957</v>
      </c>
      <c r="AA754" s="205" t="str">
        <f>IF(COUNTIF(K$6:K754,K754)=1,MAX(AA$6:AA753)+1,"")</f>
        <v/>
      </c>
      <c r="AB754" s="144">
        <f t="shared" si="155"/>
        <v>0</v>
      </c>
      <c r="AC754" s="24"/>
      <c r="AD754" s="24"/>
      <c r="AE754" s="24"/>
      <c r="AF754" s="24"/>
      <c r="AG754" s="24"/>
      <c r="AH754" s="24"/>
      <c r="AI754" s="24"/>
    </row>
    <row r="755" spans="2:35" ht="12.75">
      <c r="B755" s="31">
        <f>IF($B754="№",1,MAX($B$7:$B754)+1)</f>
        <v>749</v>
      </c>
      <c r="C755" s="147">
        <f t="shared" si="150"/>
        <v>0</v>
      </c>
      <c r="D755" s="9"/>
      <c r="E755" s="9"/>
      <c r="F755" s="10"/>
      <c r="G755" s="10"/>
      <c r="H755" s="11"/>
      <c r="I755" s="12"/>
      <c r="J755" s="12"/>
      <c r="K755" s="10"/>
      <c r="L755" s="33">
        <f t="shared" si="143"/>
        <v>0</v>
      </c>
      <c r="M755" s="34">
        <f t="shared" si="151"/>
        <v>0</v>
      </c>
      <c r="N755" s="17">
        <f t="shared" si="144"/>
        <v>0</v>
      </c>
      <c r="O755" s="35">
        <f t="shared" si="145"/>
        <v>0</v>
      </c>
      <c r="P755" s="32">
        <f t="shared" si="146"/>
        <v>0</v>
      </c>
      <c r="Q755" s="10"/>
      <c r="R755" s="13"/>
      <c r="S755" s="14"/>
      <c r="T755" s="10"/>
      <c r="U755" s="144" t="str">
        <f t="shared" si="152"/>
        <v/>
      </c>
      <c r="V755" s="15">
        <f t="shared" si="153"/>
        <v>0</v>
      </c>
      <c r="W755" s="16">
        <f t="shared" si="154"/>
        <v>0</v>
      </c>
      <c r="X755" s="16">
        <f t="shared" si="147"/>
        <v>0</v>
      </c>
      <c r="Y755" s="17">
        <f t="shared" si="148"/>
        <v>0</v>
      </c>
      <c r="Z755" s="17">
        <f t="shared" si="149"/>
        <v>1050.4399999999957</v>
      </c>
      <c r="AA755" s="205" t="str">
        <f>IF(COUNTIF(K$6:K755,K755)=1,MAX(AA$6:AA754)+1,"")</f>
        <v/>
      </c>
      <c r="AB755" s="144">
        <f t="shared" si="155"/>
        <v>0</v>
      </c>
      <c r="AC755" s="24"/>
      <c r="AD755" s="24"/>
      <c r="AE755" s="24"/>
      <c r="AF755" s="24"/>
      <c r="AG755" s="24"/>
      <c r="AH755" s="24"/>
      <c r="AI755" s="24"/>
    </row>
    <row r="756" spans="2:35" ht="12.75">
      <c r="B756" s="31">
        <f>IF($B755="№",1,MAX($B$7:$B755)+1)</f>
        <v>750</v>
      </c>
      <c r="C756" s="147">
        <f t="shared" si="150"/>
        <v>0</v>
      </c>
      <c r="D756" s="9"/>
      <c r="E756" s="9"/>
      <c r="F756" s="10"/>
      <c r="G756" s="10"/>
      <c r="H756" s="11"/>
      <c r="I756" s="12"/>
      <c r="J756" s="12"/>
      <c r="K756" s="10"/>
      <c r="L756" s="33">
        <f t="shared" si="143"/>
        <v>0</v>
      </c>
      <c r="M756" s="34">
        <f t="shared" si="151"/>
        <v>0</v>
      </c>
      <c r="N756" s="17">
        <f t="shared" si="144"/>
        <v>0</v>
      </c>
      <c r="O756" s="35">
        <f t="shared" si="145"/>
        <v>0</v>
      </c>
      <c r="P756" s="32">
        <f t="shared" si="146"/>
        <v>0</v>
      </c>
      <c r="Q756" s="10"/>
      <c r="R756" s="13"/>
      <c r="S756" s="14"/>
      <c r="T756" s="10"/>
      <c r="U756" s="144" t="str">
        <f t="shared" si="152"/>
        <v/>
      </c>
      <c r="V756" s="15">
        <f t="shared" si="153"/>
        <v>0</v>
      </c>
      <c r="W756" s="16">
        <f t="shared" si="154"/>
        <v>0</v>
      </c>
      <c r="X756" s="16">
        <f t="shared" si="147"/>
        <v>0</v>
      </c>
      <c r="Y756" s="17">
        <f t="shared" si="148"/>
        <v>0</v>
      </c>
      <c r="Z756" s="17">
        <f t="shared" si="149"/>
        <v>1050.4399999999957</v>
      </c>
      <c r="AA756" s="205" t="str">
        <f>IF(COUNTIF(K$6:K756,K756)=1,MAX(AA$6:AA755)+1,"")</f>
        <v/>
      </c>
      <c r="AB756" s="144">
        <f t="shared" si="155"/>
        <v>0</v>
      </c>
      <c r="AC756" s="24"/>
      <c r="AD756" s="24"/>
      <c r="AE756" s="24"/>
      <c r="AF756" s="24"/>
      <c r="AG756" s="24"/>
      <c r="AH756" s="24"/>
      <c r="AI756" s="24"/>
    </row>
    <row r="757" spans="2:35" ht="12.75">
      <c r="B757" s="31">
        <f>IF($B756="№",1,MAX($B$7:$B756)+1)</f>
        <v>751</v>
      </c>
      <c r="C757" s="147">
        <f t="shared" si="150"/>
        <v>0</v>
      </c>
      <c r="D757" s="9"/>
      <c r="E757" s="9"/>
      <c r="F757" s="10"/>
      <c r="G757" s="10"/>
      <c r="H757" s="11"/>
      <c r="I757" s="12"/>
      <c r="J757" s="12"/>
      <c r="K757" s="10"/>
      <c r="L757" s="33">
        <f t="shared" si="143"/>
        <v>0</v>
      </c>
      <c r="M757" s="34">
        <f t="shared" si="151"/>
        <v>0</v>
      </c>
      <c r="N757" s="17">
        <f t="shared" si="144"/>
        <v>0</v>
      </c>
      <c r="O757" s="35">
        <f t="shared" si="145"/>
        <v>0</v>
      </c>
      <c r="P757" s="32">
        <f t="shared" si="146"/>
        <v>0</v>
      </c>
      <c r="Q757" s="10"/>
      <c r="R757" s="13"/>
      <c r="S757" s="14"/>
      <c r="T757" s="10"/>
      <c r="U757" s="144" t="str">
        <f t="shared" si="152"/>
        <v/>
      </c>
      <c r="V757" s="15">
        <f t="shared" si="153"/>
        <v>0</v>
      </c>
      <c r="W757" s="16">
        <f t="shared" si="154"/>
        <v>0</v>
      </c>
      <c r="X757" s="16">
        <f t="shared" si="147"/>
        <v>0</v>
      </c>
      <c r="Y757" s="17">
        <f t="shared" si="148"/>
        <v>0</v>
      </c>
      <c r="Z757" s="17">
        <f t="shared" si="149"/>
        <v>1050.4399999999957</v>
      </c>
      <c r="AA757" s="205" t="str">
        <f>IF(COUNTIF(K$6:K757,K757)=1,MAX(AA$6:AA756)+1,"")</f>
        <v/>
      </c>
      <c r="AB757" s="144">
        <f t="shared" si="155"/>
        <v>0</v>
      </c>
      <c r="AC757" s="24"/>
      <c r="AD757" s="24"/>
      <c r="AE757" s="24"/>
      <c r="AF757" s="24"/>
      <c r="AG757" s="24"/>
      <c r="AH757" s="24"/>
      <c r="AI757" s="24"/>
    </row>
    <row r="758" spans="2:35" ht="12.75">
      <c r="B758" s="31">
        <f>IF($B757="№",1,MAX($B$7:$B757)+1)</f>
        <v>752</v>
      </c>
      <c r="C758" s="147">
        <f t="shared" si="150"/>
        <v>0</v>
      </c>
      <c r="D758" s="9"/>
      <c r="E758" s="9"/>
      <c r="F758" s="10"/>
      <c r="G758" s="10"/>
      <c r="H758" s="11"/>
      <c r="I758" s="12"/>
      <c r="J758" s="12"/>
      <c r="K758" s="10"/>
      <c r="L758" s="33">
        <f t="shared" si="143"/>
        <v>0</v>
      </c>
      <c r="M758" s="34">
        <f t="shared" si="151"/>
        <v>0</v>
      </c>
      <c r="N758" s="17">
        <f t="shared" si="144"/>
        <v>0</v>
      </c>
      <c r="O758" s="35">
        <f t="shared" si="145"/>
        <v>0</v>
      </c>
      <c r="P758" s="32">
        <f t="shared" si="146"/>
        <v>0</v>
      </c>
      <c r="Q758" s="10"/>
      <c r="R758" s="13"/>
      <c r="S758" s="14"/>
      <c r="T758" s="10"/>
      <c r="U758" s="144" t="str">
        <f t="shared" si="152"/>
        <v/>
      </c>
      <c r="V758" s="15">
        <f t="shared" si="153"/>
        <v>0</v>
      </c>
      <c r="W758" s="16">
        <f t="shared" si="154"/>
        <v>0</v>
      </c>
      <c r="X758" s="16">
        <f t="shared" si="147"/>
        <v>0</v>
      </c>
      <c r="Y758" s="17">
        <f t="shared" si="148"/>
        <v>0</v>
      </c>
      <c r="Z758" s="17">
        <f t="shared" si="149"/>
        <v>1050.4399999999957</v>
      </c>
      <c r="AA758" s="205" t="str">
        <f>IF(COUNTIF(K$6:K758,K758)=1,MAX(AA$6:AA757)+1,"")</f>
        <v/>
      </c>
      <c r="AB758" s="144">
        <f t="shared" si="155"/>
        <v>0</v>
      </c>
      <c r="AC758" s="24"/>
      <c r="AD758" s="24"/>
      <c r="AE758" s="24"/>
      <c r="AF758" s="24"/>
      <c r="AG758" s="24"/>
      <c r="AH758" s="24"/>
      <c r="AI758" s="24"/>
    </row>
    <row r="759" spans="2:35" ht="12.75">
      <c r="B759" s="31">
        <f>IF($B758="№",1,MAX($B$7:$B758)+1)</f>
        <v>753</v>
      </c>
      <c r="C759" s="147">
        <f t="shared" si="150"/>
        <v>0</v>
      </c>
      <c r="D759" s="9"/>
      <c r="E759" s="9"/>
      <c r="F759" s="10"/>
      <c r="G759" s="10"/>
      <c r="H759" s="11"/>
      <c r="I759" s="12"/>
      <c r="J759" s="12"/>
      <c r="K759" s="10"/>
      <c r="L759" s="33">
        <f t="shared" si="143"/>
        <v>0</v>
      </c>
      <c r="M759" s="34">
        <f t="shared" si="151"/>
        <v>0</v>
      </c>
      <c r="N759" s="17">
        <f t="shared" si="144"/>
        <v>0</v>
      </c>
      <c r="O759" s="35">
        <f t="shared" si="145"/>
        <v>0</v>
      </c>
      <c r="P759" s="32">
        <f t="shared" si="146"/>
        <v>0</v>
      </c>
      <c r="Q759" s="10"/>
      <c r="R759" s="13"/>
      <c r="S759" s="14"/>
      <c r="T759" s="10"/>
      <c r="U759" s="144" t="str">
        <f t="shared" si="152"/>
        <v/>
      </c>
      <c r="V759" s="15">
        <f t="shared" si="153"/>
        <v>0</v>
      </c>
      <c r="W759" s="16">
        <f t="shared" si="154"/>
        <v>0</v>
      </c>
      <c r="X759" s="16">
        <f t="shared" si="147"/>
        <v>0</v>
      </c>
      <c r="Y759" s="17">
        <f t="shared" si="148"/>
        <v>0</v>
      </c>
      <c r="Z759" s="17">
        <f t="shared" si="149"/>
        <v>1050.4399999999957</v>
      </c>
      <c r="AA759" s="205" t="str">
        <f>IF(COUNTIF(K$6:K759,K759)=1,MAX(AA$6:AA758)+1,"")</f>
        <v/>
      </c>
      <c r="AB759" s="144">
        <f t="shared" si="155"/>
        <v>0</v>
      </c>
      <c r="AC759" s="24"/>
      <c r="AD759" s="24"/>
      <c r="AE759" s="24"/>
      <c r="AF759" s="24"/>
      <c r="AG759" s="24"/>
      <c r="AH759" s="24"/>
      <c r="AI759" s="24"/>
    </row>
    <row r="760" spans="2:35" ht="12.75">
      <c r="B760" s="31">
        <f>IF($B759="№",1,MAX($B$7:$B759)+1)</f>
        <v>754</v>
      </c>
      <c r="C760" s="147">
        <f t="shared" si="150"/>
        <v>0</v>
      </c>
      <c r="D760" s="9"/>
      <c r="E760" s="9"/>
      <c r="F760" s="10"/>
      <c r="G760" s="10"/>
      <c r="H760" s="11"/>
      <c r="I760" s="12"/>
      <c r="J760" s="12"/>
      <c r="K760" s="10"/>
      <c r="L760" s="33">
        <f t="shared" si="143"/>
        <v>0</v>
      </c>
      <c r="M760" s="34">
        <f t="shared" si="151"/>
        <v>0</v>
      </c>
      <c r="N760" s="17">
        <f t="shared" si="144"/>
        <v>0</v>
      </c>
      <c r="O760" s="35">
        <f t="shared" si="145"/>
        <v>0</v>
      </c>
      <c r="P760" s="32">
        <f t="shared" si="146"/>
        <v>0</v>
      </c>
      <c r="Q760" s="10"/>
      <c r="R760" s="13"/>
      <c r="S760" s="14"/>
      <c r="T760" s="10"/>
      <c r="U760" s="144" t="str">
        <f t="shared" si="152"/>
        <v/>
      </c>
      <c r="V760" s="15">
        <f t="shared" si="153"/>
        <v>0</v>
      </c>
      <c r="W760" s="16">
        <f t="shared" si="154"/>
        <v>0</v>
      </c>
      <c r="X760" s="16">
        <f t="shared" si="147"/>
        <v>0</v>
      </c>
      <c r="Y760" s="17">
        <f t="shared" si="148"/>
        <v>0</v>
      </c>
      <c r="Z760" s="17">
        <f t="shared" si="149"/>
        <v>1050.4399999999957</v>
      </c>
      <c r="AA760" s="205" t="str">
        <f>IF(COUNTIF(K$6:K760,K760)=1,MAX(AA$6:AA759)+1,"")</f>
        <v/>
      </c>
      <c r="AB760" s="144">
        <f t="shared" si="155"/>
        <v>0</v>
      </c>
      <c r="AC760" s="24"/>
      <c r="AD760" s="24"/>
      <c r="AE760" s="24"/>
      <c r="AF760" s="24"/>
      <c r="AG760" s="24"/>
      <c r="AH760" s="24"/>
      <c r="AI760" s="24"/>
    </row>
    <row r="761" spans="2:35" ht="12.75">
      <c r="B761" s="31">
        <f>IF($B760="№",1,MAX($B$7:$B760)+1)</f>
        <v>755</v>
      </c>
      <c r="C761" s="147">
        <f t="shared" si="150"/>
        <v>0</v>
      </c>
      <c r="D761" s="9"/>
      <c r="E761" s="9"/>
      <c r="F761" s="10"/>
      <c r="G761" s="10"/>
      <c r="H761" s="11"/>
      <c r="I761" s="12"/>
      <c r="J761" s="12"/>
      <c r="K761" s="10"/>
      <c r="L761" s="33">
        <f t="shared" si="143"/>
        <v>0</v>
      </c>
      <c r="M761" s="34">
        <f t="shared" si="151"/>
        <v>0</v>
      </c>
      <c r="N761" s="17">
        <f t="shared" si="144"/>
        <v>0</v>
      </c>
      <c r="O761" s="35">
        <f t="shared" si="145"/>
        <v>0</v>
      </c>
      <c r="P761" s="32">
        <f t="shared" si="146"/>
        <v>0</v>
      </c>
      <c r="Q761" s="10"/>
      <c r="R761" s="13"/>
      <c r="S761" s="14"/>
      <c r="T761" s="10"/>
      <c r="U761" s="144" t="str">
        <f t="shared" si="152"/>
        <v/>
      </c>
      <c r="V761" s="15">
        <f t="shared" si="153"/>
        <v>0</v>
      </c>
      <c r="W761" s="16">
        <f t="shared" si="154"/>
        <v>0</v>
      </c>
      <c r="X761" s="16">
        <f t="shared" si="147"/>
        <v>0</v>
      </c>
      <c r="Y761" s="17">
        <f t="shared" si="148"/>
        <v>0</v>
      </c>
      <c r="Z761" s="17">
        <f t="shared" si="149"/>
        <v>1050.4399999999957</v>
      </c>
      <c r="AA761" s="205" t="str">
        <f>IF(COUNTIF(K$6:K761,K761)=1,MAX(AA$6:AA760)+1,"")</f>
        <v/>
      </c>
      <c r="AB761" s="144">
        <f t="shared" si="155"/>
        <v>0</v>
      </c>
      <c r="AC761" s="24"/>
      <c r="AD761" s="24"/>
      <c r="AE761" s="24"/>
      <c r="AF761" s="24"/>
      <c r="AG761" s="24"/>
      <c r="AH761" s="24"/>
      <c r="AI761" s="24"/>
    </row>
    <row r="762" spans="2:35" ht="12.75">
      <c r="B762" s="31">
        <f>IF($B761="№",1,MAX($B$7:$B761)+1)</f>
        <v>756</v>
      </c>
      <c r="C762" s="147">
        <f t="shared" si="150"/>
        <v>0</v>
      </c>
      <c r="D762" s="9"/>
      <c r="E762" s="9"/>
      <c r="F762" s="10"/>
      <c r="G762" s="10"/>
      <c r="H762" s="11"/>
      <c r="I762" s="12"/>
      <c r="J762" s="12"/>
      <c r="K762" s="10"/>
      <c r="L762" s="33">
        <f t="shared" si="143"/>
        <v>0</v>
      </c>
      <c r="M762" s="34">
        <f t="shared" si="151"/>
        <v>0</v>
      </c>
      <c r="N762" s="17">
        <f t="shared" si="144"/>
        <v>0</v>
      </c>
      <c r="O762" s="35">
        <f t="shared" si="145"/>
        <v>0</v>
      </c>
      <c r="P762" s="32">
        <f t="shared" si="146"/>
        <v>0</v>
      </c>
      <c r="Q762" s="10"/>
      <c r="R762" s="13"/>
      <c r="S762" s="14"/>
      <c r="T762" s="10"/>
      <c r="U762" s="144" t="str">
        <f t="shared" si="152"/>
        <v/>
      </c>
      <c r="V762" s="15">
        <f t="shared" si="153"/>
        <v>0</v>
      </c>
      <c r="W762" s="16">
        <f t="shared" si="154"/>
        <v>0</v>
      </c>
      <c r="X762" s="16">
        <f t="shared" si="147"/>
        <v>0</v>
      </c>
      <c r="Y762" s="17">
        <f t="shared" si="148"/>
        <v>0</v>
      </c>
      <c r="Z762" s="17">
        <f t="shared" si="149"/>
        <v>1050.4399999999957</v>
      </c>
      <c r="AA762" s="205" t="str">
        <f>IF(COUNTIF(K$6:K762,K762)=1,MAX(AA$6:AA761)+1,"")</f>
        <v/>
      </c>
      <c r="AB762" s="144">
        <f t="shared" si="155"/>
        <v>0</v>
      </c>
      <c r="AC762" s="24"/>
      <c r="AD762" s="24"/>
      <c r="AE762" s="24"/>
      <c r="AF762" s="24"/>
      <c r="AG762" s="24"/>
      <c r="AH762" s="24"/>
      <c r="AI762" s="24"/>
    </row>
    <row r="763" spans="2:35" ht="12.75">
      <c r="B763" s="31">
        <f>IF($B762="№",1,MAX($B$7:$B762)+1)</f>
        <v>757</v>
      </c>
      <c r="C763" s="147">
        <f t="shared" si="150"/>
        <v>0</v>
      </c>
      <c r="D763" s="9"/>
      <c r="E763" s="9"/>
      <c r="F763" s="10"/>
      <c r="G763" s="10"/>
      <c r="H763" s="11"/>
      <c r="I763" s="12"/>
      <c r="J763" s="12"/>
      <c r="K763" s="10"/>
      <c r="L763" s="33">
        <f t="shared" si="143"/>
        <v>0</v>
      </c>
      <c r="M763" s="34">
        <f t="shared" si="151"/>
        <v>0</v>
      </c>
      <c r="N763" s="17">
        <f t="shared" si="144"/>
        <v>0</v>
      </c>
      <c r="O763" s="35">
        <f t="shared" si="145"/>
        <v>0</v>
      </c>
      <c r="P763" s="32">
        <f t="shared" si="146"/>
        <v>0</v>
      </c>
      <c r="Q763" s="10"/>
      <c r="R763" s="13"/>
      <c r="S763" s="14"/>
      <c r="T763" s="10"/>
      <c r="U763" s="144" t="str">
        <f t="shared" si="152"/>
        <v/>
      </c>
      <c r="V763" s="15">
        <f t="shared" si="153"/>
        <v>0</v>
      </c>
      <c r="W763" s="16">
        <f t="shared" si="154"/>
        <v>0</v>
      </c>
      <c r="X763" s="16">
        <f t="shared" si="147"/>
        <v>0</v>
      </c>
      <c r="Y763" s="17">
        <f t="shared" si="148"/>
        <v>0</v>
      </c>
      <c r="Z763" s="17">
        <f t="shared" si="149"/>
        <v>1050.4399999999957</v>
      </c>
      <c r="AA763" s="205" t="str">
        <f>IF(COUNTIF(K$6:K763,K763)=1,MAX(AA$6:AA762)+1,"")</f>
        <v/>
      </c>
      <c r="AB763" s="144">
        <f t="shared" si="155"/>
        <v>0</v>
      </c>
      <c r="AC763" s="24"/>
      <c r="AD763" s="24"/>
      <c r="AE763" s="24"/>
      <c r="AF763" s="24"/>
      <c r="AG763" s="24"/>
      <c r="AH763" s="24"/>
      <c r="AI763" s="24"/>
    </row>
    <row r="764" spans="2:35" ht="12.75">
      <c r="B764" s="31">
        <f>IF($B763="№",1,MAX($B$7:$B763)+1)</f>
        <v>758</v>
      </c>
      <c r="C764" s="147">
        <f t="shared" si="150"/>
        <v>0</v>
      </c>
      <c r="D764" s="9"/>
      <c r="E764" s="9"/>
      <c r="F764" s="10"/>
      <c r="G764" s="10"/>
      <c r="H764" s="11"/>
      <c r="I764" s="12"/>
      <c r="J764" s="12"/>
      <c r="K764" s="10"/>
      <c r="L764" s="33">
        <f t="shared" si="143"/>
        <v>0</v>
      </c>
      <c r="M764" s="34">
        <f t="shared" si="151"/>
        <v>0</v>
      </c>
      <c r="N764" s="17">
        <f t="shared" si="144"/>
        <v>0</v>
      </c>
      <c r="O764" s="35">
        <f t="shared" si="145"/>
        <v>0</v>
      </c>
      <c r="P764" s="32">
        <f t="shared" si="146"/>
        <v>0</v>
      </c>
      <c r="Q764" s="10"/>
      <c r="R764" s="13"/>
      <c r="S764" s="14"/>
      <c r="T764" s="10"/>
      <c r="U764" s="144" t="str">
        <f t="shared" si="152"/>
        <v/>
      </c>
      <c r="V764" s="15">
        <f t="shared" si="153"/>
        <v>0</v>
      </c>
      <c r="W764" s="16">
        <f t="shared" si="154"/>
        <v>0</v>
      </c>
      <c r="X764" s="16">
        <f t="shared" si="147"/>
        <v>0</v>
      </c>
      <c r="Y764" s="17">
        <f t="shared" si="148"/>
        <v>0</v>
      </c>
      <c r="Z764" s="17">
        <f t="shared" si="149"/>
        <v>1050.4399999999957</v>
      </c>
      <c r="AA764" s="205" t="str">
        <f>IF(COUNTIF(K$6:K764,K764)=1,MAX(AA$6:AA763)+1,"")</f>
        <v/>
      </c>
      <c r="AB764" s="144">
        <f t="shared" si="155"/>
        <v>0</v>
      </c>
      <c r="AC764" s="24"/>
      <c r="AD764" s="24"/>
      <c r="AE764" s="24"/>
      <c r="AF764" s="24"/>
      <c r="AG764" s="24"/>
      <c r="AH764" s="24"/>
      <c r="AI764" s="24"/>
    </row>
    <row r="765" spans="2:35" ht="12.75">
      <c r="B765" s="31">
        <f>IF($B764="№",1,MAX($B$7:$B764)+1)</f>
        <v>759</v>
      </c>
      <c r="C765" s="147">
        <f t="shared" si="150"/>
        <v>0</v>
      </c>
      <c r="D765" s="9"/>
      <c r="E765" s="9"/>
      <c r="F765" s="10"/>
      <c r="G765" s="10"/>
      <c r="H765" s="11"/>
      <c r="I765" s="12"/>
      <c r="J765" s="12"/>
      <c r="K765" s="10"/>
      <c r="L765" s="33">
        <f t="shared" si="143"/>
        <v>0</v>
      </c>
      <c r="M765" s="34">
        <f t="shared" si="151"/>
        <v>0</v>
      </c>
      <c r="N765" s="17">
        <f t="shared" si="144"/>
        <v>0</v>
      </c>
      <c r="O765" s="35">
        <f t="shared" si="145"/>
        <v>0</v>
      </c>
      <c r="P765" s="32">
        <f t="shared" si="146"/>
        <v>0</v>
      </c>
      <c r="Q765" s="10"/>
      <c r="R765" s="13"/>
      <c r="S765" s="14"/>
      <c r="T765" s="10"/>
      <c r="U765" s="144" t="str">
        <f t="shared" si="152"/>
        <v/>
      </c>
      <c r="V765" s="15">
        <f t="shared" si="153"/>
        <v>0</v>
      </c>
      <c r="W765" s="16">
        <f t="shared" si="154"/>
        <v>0</v>
      </c>
      <c r="X765" s="16">
        <f t="shared" si="147"/>
        <v>0</v>
      </c>
      <c r="Y765" s="17">
        <f t="shared" si="148"/>
        <v>0</v>
      </c>
      <c r="Z765" s="17">
        <f t="shared" si="149"/>
        <v>1050.4399999999957</v>
      </c>
      <c r="AA765" s="205" t="str">
        <f>IF(COUNTIF(K$6:K765,K765)=1,MAX(AA$6:AA764)+1,"")</f>
        <v/>
      </c>
      <c r="AB765" s="144">
        <f t="shared" si="155"/>
        <v>0</v>
      </c>
      <c r="AC765" s="24"/>
      <c r="AD765" s="24"/>
      <c r="AE765" s="24"/>
      <c r="AF765" s="24"/>
      <c r="AG765" s="24"/>
      <c r="AH765" s="24"/>
      <c r="AI765" s="24"/>
    </row>
    <row r="766" spans="2:35" ht="12.75">
      <c r="B766" s="31">
        <f>IF($B765="№",1,MAX($B$7:$B765)+1)</f>
        <v>760</v>
      </c>
      <c r="C766" s="147">
        <f t="shared" si="150"/>
        <v>0</v>
      </c>
      <c r="D766" s="9"/>
      <c r="E766" s="9"/>
      <c r="F766" s="10"/>
      <c r="G766" s="10"/>
      <c r="H766" s="11"/>
      <c r="I766" s="12"/>
      <c r="J766" s="12"/>
      <c r="K766" s="10"/>
      <c r="L766" s="33">
        <f t="shared" si="143"/>
        <v>0</v>
      </c>
      <c r="M766" s="34">
        <f t="shared" si="151"/>
        <v>0</v>
      </c>
      <c r="N766" s="17">
        <f t="shared" si="144"/>
        <v>0</v>
      </c>
      <c r="O766" s="35">
        <f t="shared" si="145"/>
        <v>0</v>
      </c>
      <c r="P766" s="32">
        <f t="shared" si="146"/>
        <v>0</v>
      </c>
      <c r="Q766" s="10"/>
      <c r="R766" s="13"/>
      <c r="S766" s="14"/>
      <c r="T766" s="10"/>
      <c r="U766" s="144" t="str">
        <f t="shared" si="152"/>
        <v/>
      </c>
      <c r="V766" s="15">
        <f t="shared" si="153"/>
        <v>0</v>
      </c>
      <c r="W766" s="16">
        <f t="shared" si="154"/>
        <v>0</v>
      </c>
      <c r="X766" s="16">
        <f t="shared" si="147"/>
        <v>0</v>
      </c>
      <c r="Y766" s="17">
        <f t="shared" si="148"/>
        <v>0</v>
      </c>
      <c r="Z766" s="17">
        <f t="shared" si="149"/>
        <v>1050.4399999999957</v>
      </c>
      <c r="AA766" s="205" t="str">
        <f>IF(COUNTIF(K$6:K766,K766)=1,MAX(AA$6:AA765)+1,"")</f>
        <v/>
      </c>
      <c r="AB766" s="144">
        <f t="shared" si="155"/>
        <v>0</v>
      </c>
      <c r="AC766" s="24"/>
      <c r="AD766" s="24"/>
      <c r="AE766" s="24"/>
      <c r="AF766" s="24"/>
      <c r="AG766" s="24"/>
      <c r="AH766" s="24"/>
      <c r="AI766" s="24"/>
    </row>
    <row r="767" spans="2:35" ht="12.75">
      <c r="B767" s="31">
        <f>IF($B766="№",1,MAX($B$7:$B766)+1)</f>
        <v>761</v>
      </c>
      <c r="C767" s="147">
        <f t="shared" si="150"/>
        <v>0</v>
      </c>
      <c r="D767" s="9"/>
      <c r="E767" s="9"/>
      <c r="F767" s="10"/>
      <c r="G767" s="10"/>
      <c r="H767" s="11"/>
      <c r="I767" s="12"/>
      <c r="J767" s="12"/>
      <c r="K767" s="10"/>
      <c r="L767" s="33">
        <f t="shared" si="143"/>
        <v>0</v>
      </c>
      <c r="M767" s="34">
        <f t="shared" si="151"/>
        <v>0</v>
      </c>
      <c r="N767" s="17">
        <f t="shared" si="144"/>
        <v>0</v>
      </c>
      <c r="O767" s="35">
        <f t="shared" si="145"/>
        <v>0</v>
      </c>
      <c r="P767" s="32">
        <f t="shared" si="146"/>
        <v>0</v>
      </c>
      <c r="Q767" s="10"/>
      <c r="R767" s="13"/>
      <c r="S767" s="14"/>
      <c r="T767" s="10"/>
      <c r="U767" s="144" t="str">
        <f t="shared" si="152"/>
        <v/>
      </c>
      <c r="V767" s="15">
        <f t="shared" si="153"/>
        <v>0</v>
      </c>
      <c r="W767" s="16">
        <f t="shared" si="154"/>
        <v>0</v>
      </c>
      <c r="X767" s="16">
        <f t="shared" si="147"/>
        <v>0</v>
      </c>
      <c r="Y767" s="17">
        <f t="shared" si="148"/>
        <v>0</v>
      </c>
      <c r="Z767" s="17">
        <f t="shared" si="149"/>
        <v>1050.4399999999957</v>
      </c>
      <c r="AA767" s="205" t="str">
        <f>IF(COUNTIF(K$6:K767,K767)=1,MAX(AA$6:AA766)+1,"")</f>
        <v/>
      </c>
      <c r="AB767" s="144">
        <f t="shared" si="155"/>
        <v>0</v>
      </c>
      <c r="AC767" s="24"/>
      <c r="AD767" s="24"/>
      <c r="AE767" s="24"/>
      <c r="AF767" s="24"/>
      <c r="AG767" s="24"/>
      <c r="AH767" s="24"/>
      <c r="AI767" s="24"/>
    </row>
    <row r="768" spans="2:35" ht="12.75">
      <c r="B768" s="31">
        <f>IF($B767="№",1,MAX($B$7:$B767)+1)</f>
        <v>762</v>
      </c>
      <c r="C768" s="147">
        <f t="shared" si="150"/>
        <v>0</v>
      </c>
      <c r="D768" s="9"/>
      <c r="E768" s="9"/>
      <c r="F768" s="10"/>
      <c r="G768" s="10"/>
      <c r="H768" s="11"/>
      <c r="I768" s="12"/>
      <c r="J768" s="12"/>
      <c r="K768" s="10"/>
      <c r="L768" s="33">
        <f t="shared" si="143"/>
        <v>0</v>
      </c>
      <c r="M768" s="34">
        <f t="shared" si="151"/>
        <v>0</v>
      </c>
      <c r="N768" s="17">
        <f t="shared" si="144"/>
        <v>0</v>
      </c>
      <c r="O768" s="35">
        <f t="shared" si="145"/>
        <v>0</v>
      </c>
      <c r="P768" s="32">
        <f t="shared" si="146"/>
        <v>0</v>
      </c>
      <c r="Q768" s="10"/>
      <c r="R768" s="13"/>
      <c r="S768" s="14"/>
      <c r="T768" s="10"/>
      <c r="U768" s="144" t="str">
        <f t="shared" si="152"/>
        <v/>
      </c>
      <c r="V768" s="15">
        <f t="shared" si="153"/>
        <v>0</v>
      </c>
      <c r="W768" s="16">
        <f t="shared" si="154"/>
        <v>0</v>
      </c>
      <c r="X768" s="16">
        <f t="shared" si="147"/>
        <v>0</v>
      </c>
      <c r="Y768" s="17">
        <f t="shared" si="148"/>
        <v>0</v>
      </c>
      <c r="Z768" s="17">
        <f t="shared" si="149"/>
        <v>1050.4399999999957</v>
      </c>
      <c r="AA768" s="205" t="str">
        <f>IF(COUNTIF(K$6:K768,K768)=1,MAX(AA$6:AA767)+1,"")</f>
        <v/>
      </c>
      <c r="AB768" s="144">
        <f t="shared" si="155"/>
        <v>0</v>
      </c>
      <c r="AC768" s="24"/>
      <c r="AD768" s="24"/>
      <c r="AE768" s="24"/>
      <c r="AF768" s="24"/>
      <c r="AG768" s="24"/>
      <c r="AH768" s="24"/>
      <c r="AI768" s="24"/>
    </row>
    <row r="769" spans="2:35" ht="12.75">
      <c r="B769" s="31">
        <f>IF($B768="№",1,MAX($B$7:$B768)+1)</f>
        <v>763</v>
      </c>
      <c r="C769" s="147">
        <f t="shared" si="150"/>
        <v>0</v>
      </c>
      <c r="D769" s="9"/>
      <c r="E769" s="9"/>
      <c r="F769" s="10"/>
      <c r="G769" s="10"/>
      <c r="H769" s="11"/>
      <c r="I769" s="12"/>
      <c r="J769" s="12"/>
      <c r="K769" s="10"/>
      <c r="L769" s="33">
        <f t="shared" si="143"/>
        <v>0</v>
      </c>
      <c r="M769" s="34">
        <f t="shared" si="151"/>
        <v>0</v>
      </c>
      <c r="N769" s="17">
        <f t="shared" si="144"/>
        <v>0</v>
      </c>
      <c r="O769" s="35">
        <f t="shared" si="145"/>
        <v>0</v>
      </c>
      <c r="P769" s="32">
        <f t="shared" si="146"/>
        <v>0</v>
      </c>
      <c r="Q769" s="10"/>
      <c r="R769" s="13"/>
      <c r="S769" s="14"/>
      <c r="T769" s="10"/>
      <c r="U769" s="144" t="str">
        <f t="shared" si="152"/>
        <v/>
      </c>
      <c r="V769" s="15">
        <f t="shared" si="153"/>
        <v>0</v>
      </c>
      <c r="W769" s="16">
        <f t="shared" si="154"/>
        <v>0</v>
      </c>
      <c r="X769" s="16">
        <f t="shared" si="147"/>
        <v>0</v>
      </c>
      <c r="Y769" s="17">
        <f t="shared" si="148"/>
        <v>0</v>
      </c>
      <c r="Z769" s="17">
        <f t="shared" si="149"/>
        <v>1050.4399999999957</v>
      </c>
      <c r="AA769" s="205" t="str">
        <f>IF(COUNTIF(K$6:K769,K769)=1,MAX(AA$6:AA768)+1,"")</f>
        <v/>
      </c>
      <c r="AB769" s="144">
        <f t="shared" si="155"/>
        <v>0</v>
      </c>
      <c r="AC769" s="24"/>
      <c r="AD769" s="24"/>
      <c r="AE769" s="24"/>
      <c r="AF769" s="24"/>
      <c r="AG769" s="24"/>
      <c r="AH769" s="24"/>
      <c r="AI769" s="24"/>
    </row>
    <row r="770" spans="2:35" ht="12.75">
      <c r="B770" s="31">
        <f>IF($B769="№",1,MAX($B$7:$B769)+1)</f>
        <v>764</v>
      </c>
      <c r="C770" s="147">
        <f t="shared" si="150"/>
        <v>0</v>
      </c>
      <c r="D770" s="9"/>
      <c r="E770" s="9"/>
      <c r="F770" s="10"/>
      <c r="G770" s="10"/>
      <c r="H770" s="11"/>
      <c r="I770" s="12"/>
      <c r="J770" s="12"/>
      <c r="K770" s="10"/>
      <c r="L770" s="33">
        <f t="shared" si="143"/>
        <v>0</v>
      </c>
      <c r="M770" s="34">
        <f t="shared" si="151"/>
        <v>0</v>
      </c>
      <c r="N770" s="17">
        <f t="shared" si="144"/>
        <v>0</v>
      </c>
      <c r="O770" s="35">
        <f t="shared" si="145"/>
        <v>0</v>
      </c>
      <c r="P770" s="32">
        <f t="shared" si="146"/>
        <v>0</v>
      </c>
      <c r="Q770" s="10"/>
      <c r="R770" s="13"/>
      <c r="S770" s="14"/>
      <c r="T770" s="10"/>
      <c r="U770" s="144" t="str">
        <f t="shared" si="152"/>
        <v/>
      </c>
      <c r="V770" s="15">
        <f t="shared" si="153"/>
        <v>0</v>
      </c>
      <c r="W770" s="16">
        <f t="shared" si="154"/>
        <v>0</v>
      </c>
      <c r="X770" s="16">
        <f t="shared" si="147"/>
        <v>0</v>
      </c>
      <c r="Y770" s="17">
        <f t="shared" si="148"/>
        <v>0</v>
      </c>
      <c r="Z770" s="17">
        <f t="shared" si="149"/>
        <v>1050.4399999999957</v>
      </c>
      <c r="AA770" s="205" t="str">
        <f>IF(COUNTIF(K$6:K770,K770)=1,MAX(AA$6:AA769)+1,"")</f>
        <v/>
      </c>
      <c r="AB770" s="144">
        <f t="shared" si="155"/>
        <v>0</v>
      </c>
      <c r="AC770" s="24"/>
      <c r="AD770" s="24"/>
      <c r="AE770" s="24"/>
      <c r="AF770" s="24"/>
      <c r="AG770" s="24"/>
      <c r="AH770" s="24"/>
      <c r="AI770" s="24"/>
    </row>
    <row r="771" spans="2:35" ht="12.75">
      <c r="B771" s="31">
        <f>IF($B770="№",1,MAX($B$7:$B770)+1)</f>
        <v>765</v>
      </c>
      <c r="C771" s="147">
        <f t="shared" si="150"/>
        <v>0</v>
      </c>
      <c r="D771" s="9"/>
      <c r="E771" s="9"/>
      <c r="F771" s="10"/>
      <c r="G771" s="10"/>
      <c r="H771" s="11"/>
      <c r="I771" s="12"/>
      <c r="J771" s="12"/>
      <c r="K771" s="10"/>
      <c r="L771" s="33">
        <f t="shared" si="143"/>
        <v>0</v>
      </c>
      <c r="M771" s="34">
        <f t="shared" si="151"/>
        <v>0</v>
      </c>
      <c r="N771" s="17">
        <f t="shared" si="144"/>
        <v>0</v>
      </c>
      <c r="O771" s="35">
        <f t="shared" si="145"/>
        <v>0</v>
      </c>
      <c r="P771" s="32">
        <f t="shared" si="146"/>
        <v>0</v>
      </c>
      <c r="Q771" s="10"/>
      <c r="R771" s="13"/>
      <c r="S771" s="14"/>
      <c r="T771" s="10"/>
      <c r="U771" s="144" t="str">
        <f t="shared" si="152"/>
        <v/>
      </c>
      <c r="V771" s="15">
        <f t="shared" si="153"/>
        <v>0</v>
      </c>
      <c r="W771" s="16">
        <f t="shared" si="154"/>
        <v>0</v>
      </c>
      <c r="X771" s="16">
        <f t="shared" si="147"/>
        <v>0</v>
      </c>
      <c r="Y771" s="17">
        <f t="shared" si="148"/>
        <v>0</v>
      </c>
      <c r="Z771" s="17">
        <f t="shared" si="149"/>
        <v>1050.4399999999957</v>
      </c>
      <c r="AA771" s="205" t="str">
        <f>IF(COUNTIF(K$6:K771,K771)=1,MAX(AA$6:AA770)+1,"")</f>
        <v/>
      </c>
      <c r="AB771" s="144">
        <f t="shared" si="155"/>
        <v>0</v>
      </c>
      <c r="AC771" s="24"/>
      <c r="AD771" s="24"/>
      <c r="AE771" s="24"/>
      <c r="AF771" s="24"/>
      <c r="AG771" s="24"/>
      <c r="AH771" s="24"/>
      <c r="AI771" s="24"/>
    </row>
    <row r="772" spans="2:35" ht="12.75">
      <c r="B772" s="31">
        <f>IF($B771="№",1,MAX($B$7:$B771)+1)</f>
        <v>766</v>
      </c>
      <c r="C772" s="147">
        <f t="shared" si="150"/>
        <v>0</v>
      </c>
      <c r="D772" s="9"/>
      <c r="E772" s="9"/>
      <c r="F772" s="10"/>
      <c r="G772" s="10"/>
      <c r="H772" s="11"/>
      <c r="I772" s="12"/>
      <c r="J772" s="12"/>
      <c r="K772" s="10"/>
      <c r="L772" s="33">
        <f t="shared" si="143"/>
        <v>0</v>
      </c>
      <c r="M772" s="34">
        <f t="shared" si="151"/>
        <v>0</v>
      </c>
      <c r="N772" s="17">
        <f t="shared" si="144"/>
        <v>0</v>
      </c>
      <c r="O772" s="35">
        <f t="shared" si="145"/>
        <v>0</v>
      </c>
      <c r="P772" s="32">
        <f t="shared" si="146"/>
        <v>0</v>
      </c>
      <c r="Q772" s="10"/>
      <c r="R772" s="13"/>
      <c r="S772" s="14"/>
      <c r="T772" s="10"/>
      <c r="U772" s="144" t="str">
        <f t="shared" si="152"/>
        <v/>
      </c>
      <c r="V772" s="15">
        <f t="shared" si="153"/>
        <v>0</v>
      </c>
      <c r="W772" s="16">
        <f t="shared" si="154"/>
        <v>0</v>
      </c>
      <c r="X772" s="16">
        <f t="shared" si="147"/>
        <v>0</v>
      </c>
      <c r="Y772" s="17">
        <f t="shared" si="148"/>
        <v>0</v>
      </c>
      <c r="Z772" s="17">
        <f t="shared" si="149"/>
        <v>1050.4399999999957</v>
      </c>
      <c r="AA772" s="205" t="str">
        <f>IF(COUNTIF(K$6:K772,K772)=1,MAX(AA$6:AA771)+1,"")</f>
        <v/>
      </c>
      <c r="AB772" s="144">
        <f t="shared" si="155"/>
        <v>0</v>
      </c>
      <c r="AC772" s="24"/>
      <c r="AD772" s="24"/>
      <c r="AE772" s="24"/>
      <c r="AF772" s="24"/>
      <c r="AG772" s="24"/>
      <c r="AH772" s="24"/>
      <c r="AI772" s="24"/>
    </row>
    <row r="773" spans="2:35" ht="12.75">
      <c r="B773" s="31">
        <f>IF($B772="№",1,MAX($B$7:$B772)+1)</f>
        <v>767</v>
      </c>
      <c r="C773" s="147">
        <f t="shared" si="150"/>
        <v>0</v>
      </c>
      <c r="D773" s="9"/>
      <c r="E773" s="9"/>
      <c r="F773" s="10"/>
      <c r="G773" s="10"/>
      <c r="H773" s="11"/>
      <c r="I773" s="12"/>
      <c r="J773" s="12"/>
      <c r="K773" s="10"/>
      <c r="L773" s="33">
        <f t="shared" si="143"/>
        <v>0</v>
      </c>
      <c r="M773" s="34">
        <f t="shared" si="151"/>
        <v>0</v>
      </c>
      <c r="N773" s="17">
        <f t="shared" si="144"/>
        <v>0</v>
      </c>
      <c r="O773" s="35">
        <f t="shared" si="145"/>
        <v>0</v>
      </c>
      <c r="P773" s="32">
        <f t="shared" si="146"/>
        <v>0</v>
      </c>
      <c r="Q773" s="10"/>
      <c r="R773" s="13"/>
      <c r="S773" s="14"/>
      <c r="T773" s="10"/>
      <c r="U773" s="144" t="str">
        <f t="shared" si="152"/>
        <v/>
      </c>
      <c r="V773" s="15">
        <f t="shared" si="153"/>
        <v>0</v>
      </c>
      <c r="W773" s="16">
        <f t="shared" si="154"/>
        <v>0</v>
      </c>
      <c r="X773" s="16">
        <f t="shared" si="147"/>
        <v>0</v>
      </c>
      <c r="Y773" s="17">
        <f t="shared" si="148"/>
        <v>0</v>
      </c>
      <c r="Z773" s="17">
        <f t="shared" si="149"/>
        <v>1050.4399999999957</v>
      </c>
      <c r="AA773" s="205" t="str">
        <f>IF(COUNTIF(K$6:K773,K773)=1,MAX(AA$6:AA772)+1,"")</f>
        <v/>
      </c>
      <c r="AB773" s="144">
        <f t="shared" si="155"/>
        <v>0</v>
      </c>
      <c r="AC773" s="24"/>
      <c r="AD773" s="24"/>
      <c r="AE773" s="24"/>
      <c r="AF773" s="24"/>
      <c r="AG773" s="24"/>
      <c r="AH773" s="24"/>
      <c r="AI773" s="24"/>
    </row>
    <row r="774" spans="2:35" ht="12.75">
      <c r="B774" s="31">
        <f>IF($B773="№",1,MAX($B$7:$B773)+1)</f>
        <v>768</v>
      </c>
      <c r="C774" s="147">
        <f t="shared" si="150"/>
        <v>0</v>
      </c>
      <c r="D774" s="9"/>
      <c r="E774" s="9"/>
      <c r="F774" s="10"/>
      <c r="G774" s="10"/>
      <c r="H774" s="11"/>
      <c r="I774" s="12"/>
      <c r="J774" s="12"/>
      <c r="K774" s="10"/>
      <c r="L774" s="33">
        <f t="shared" si="143"/>
        <v>0</v>
      </c>
      <c r="M774" s="34">
        <f t="shared" si="151"/>
        <v>0</v>
      </c>
      <c r="N774" s="17">
        <f t="shared" si="144"/>
        <v>0</v>
      </c>
      <c r="O774" s="35">
        <f t="shared" si="145"/>
        <v>0</v>
      </c>
      <c r="P774" s="32">
        <f t="shared" si="146"/>
        <v>0</v>
      </c>
      <c r="Q774" s="10"/>
      <c r="R774" s="13"/>
      <c r="S774" s="14"/>
      <c r="T774" s="10"/>
      <c r="U774" s="144" t="str">
        <f t="shared" si="152"/>
        <v/>
      </c>
      <c r="V774" s="15">
        <f t="shared" si="153"/>
        <v>0</v>
      </c>
      <c r="W774" s="16">
        <f t="shared" si="154"/>
        <v>0</v>
      </c>
      <c r="X774" s="16">
        <f t="shared" si="147"/>
        <v>0</v>
      </c>
      <c r="Y774" s="17">
        <f t="shared" si="148"/>
        <v>0</v>
      </c>
      <c r="Z774" s="17">
        <f t="shared" si="149"/>
        <v>1050.4399999999957</v>
      </c>
      <c r="AA774" s="205" t="str">
        <f>IF(COUNTIF(K$6:K774,K774)=1,MAX(AA$6:AA773)+1,"")</f>
        <v/>
      </c>
      <c r="AB774" s="144">
        <f t="shared" si="155"/>
        <v>0</v>
      </c>
      <c r="AC774" s="24"/>
      <c r="AD774" s="24"/>
      <c r="AE774" s="24"/>
      <c r="AF774" s="24"/>
      <c r="AG774" s="24"/>
      <c r="AH774" s="24"/>
      <c r="AI774" s="24"/>
    </row>
    <row r="775" spans="2:35" ht="12.75">
      <c r="B775" s="31">
        <f>IF($B774="№",1,MAX($B$7:$B774)+1)</f>
        <v>769</v>
      </c>
      <c r="C775" s="147">
        <f t="shared" si="150"/>
        <v>0</v>
      </c>
      <c r="D775" s="9"/>
      <c r="E775" s="9"/>
      <c r="F775" s="10"/>
      <c r="G775" s="10"/>
      <c r="H775" s="11"/>
      <c r="I775" s="12"/>
      <c r="J775" s="12"/>
      <c r="K775" s="10"/>
      <c r="L775" s="33">
        <f t="shared" si="143"/>
        <v>0</v>
      </c>
      <c r="M775" s="34">
        <f t="shared" si="151"/>
        <v>0</v>
      </c>
      <c r="N775" s="17">
        <f t="shared" si="144"/>
        <v>0</v>
      </c>
      <c r="O775" s="35">
        <f t="shared" si="145"/>
        <v>0</v>
      </c>
      <c r="P775" s="32">
        <f t="shared" si="146"/>
        <v>0</v>
      </c>
      <c r="Q775" s="10"/>
      <c r="R775" s="13"/>
      <c r="S775" s="14"/>
      <c r="T775" s="10"/>
      <c r="U775" s="144" t="str">
        <f t="shared" si="152"/>
        <v/>
      </c>
      <c r="V775" s="15">
        <f t="shared" si="153"/>
        <v>0</v>
      </c>
      <c r="W775" s="16">
        <f t="shared" si="154"/>
        <v>0</v>
      </c>
      <c r="X775" s="16">
        <f t="shared" si="147"/>
        <v>0</v>
      </c>
      <c r="Y775" s="17">
        <f t="shared" si="148"/>
        <v>0</v>
      </c>
      <c r="Z775" s="17">
        <f t="shared" si="149"/>
        <v>1050.4399999999957</v>
      </c>
      <c r="AA775" s="205" t="str">
        <f>IF(COUNTIF(K$6:K775,K775)=1,MAX(AA$6:AA774)+1,"")</f>
        <v/>
      </c>
      <c r="AB775" s="144">
        <f t="shared" si="155"/>
        <v>0</v>
      </c>
      <c r="AC775" s="24"/>
      <c r="AD775" s="24"/>
      <c r="AE775" s="24"/>
      <c r="AF775" s="24"/>
      <c r="AG775" s="24"/>
      <c r="AH775" s="24"/>
      <c r="AI775" s="24"/>
    </row>
    <row r="776" spans="2:35" ht="12.75">
      <c r="B776" s="31">
        <f>IF($B775="№",1,MAX($B$7:$B775)+1)</f>
        <v>770</v>
      </c>
      <c r="C776" s="147">
        <f t="shared" ref="C776:C777" si="156">INT($D776)</f>
        <v>0</v>
      </c>
      <c r="D776" s="9"/>
      <c r="E776" s="9"/>
      <c r="F776" s="10"/>
      <c r="G776" s="10"/>
      <c r="H776" s="11"/>
      <c r="I776" s="12"/>
      <c r="J776" s="12"/>
      <c r="K776" s="10"/>
      <c r="L776" s="33">
        <f t="shared" si="143"/>
        <v>0</v>
      </c>
      <c r="M776" s="34">
        <f t="shared" ref="M776:M777" si="157">$L776*4</f>
        <v>0</v>
      </c>
      <c r="N776" s="17">
        <f t="shared" si="144"/>
        <v>0</v>
      </c>
      <c r="O776" s="35">
        <f t="shared" si="145"/>
        <v>0</v>
      </c>
      <c r="P776" s="32">
        <f t="shared" si="146"/>
        <v>0</v>
      </c>
      <c r="Q776" s="10"/>
      <c r="R776" s="13"/>
      <c r="S776" s="14"/>
      <c r="T776" s="10"/>
      <c r="U776" s="144" t="str">
        <f t="shared" ref="U776:U777" si="158">LEFT($F776,2)</f>
        <v/>
      </c>
      <c r="V776" s="15">
        <f t="shared" ref="V776:V777" si="159">$D776-INT($D776)</f>
        <v>0</v>
      </c>
      <c r="W776" s="16">
        <f t="shared" ref="W776:W777" si="160">IF($P$2*$C776*$H776=0,0,IF($W775="Сумма на момент открытия сделки",$P$2,$W775+$N775+$S775))</f>
        <v>0</v>
      </c>
      <c r="X776" s="16">
        <f t="shared" si="147"/>
        <v>0</v>
      </c>
      <c r="Y776" s="17">
        <f t="shared" si="148"/>
        <v>0</v>
      </c>
      <c r="Z776" s="17">
        <f t="shared" si="149"/>
        <v>1050.4399999999957</v>
      </c>
      <c r="AA776" s="205" t="str">
        <f>IF(COUNTIF(K$6:K776,K776)=1,MAX(AA$6:AA775)+1,"")</f>
        <v/>
      </c>
      <c r="AB776" s="144">
        <f t="shared" ref="AB776:AB777" si="161">K776</f>
        <v>0</v>
      </c>
      <c r="AC776" s="24"/>
      <c r="AD776" s="24"/>
      <c r="AE776" s="24"/>
      <c r="AF776" s="24"/>
      <c r="AG776" s="24"/>
      <c r="AH776" s="24"/>
      <c r="AI776" s="24"/>
    </row>
    <row r="777" spans="2:35" ht="12.75">
      <c r="B777" s="31">
        <f>IF($B776="№",1,MAX($B$7:$B776)+1)</f>
        <v>771</v>
      </c>
      <c r="C777" s="147">
        <f t="shared" si="156"/>
        <v>0</v>
      </c>
      <c r="D777" s="9"/>
      <c r="E777" s="9"/>
      <c r="F777" s="10"/>
      <c r="G777" s="10"/>
      <c r="H777" s="11"/>
      <c r="I777" s="12"/>
      <c r="J777" s="12"/>
      <c r="K777" s="10"/>
      <c r="L777" s="33">
        <f t="shared" si="143"/>
        <v>0</v>
      </c>
      <c r="M777" s="34">
        <f t="shared" si="157"/>
        <v>0</v>
      </c>
      <c r="N777" s="17">
        <f t="shared" si="144"/>
        <v>0</v>
      </c>
      <c r="O777" s="35">
        <f t="shared" si="145"/>
        <v>0</v>
      </c>
      <c r="P777" s="32">
        <f t="shared" si="146"/>
        <v>0</v>
      </c>
      <c r="Q777" s="10"/>
      <c r="R777" s="13"/>
      <c r="S777" s="14"/>
      <c r="T777" s="10"/>
      <c r="U777" s="144" t="str">
        <f t="shared" si="158"/>
        <v/>
      </c>
      <c r="V777" s="15">
        <f t="shared" si="159"/>
        <v>0</v>
      </c>
      <c r="W777" s="16">
        <f t="shared" si="160"/>
        <v>0</v>
      </c>
      <c r="X777" s="16">
        <f t="shared" si="147"/>
        <v>0</v>
      </c>
      <c r="Y777" s="17">
        <f t="shared" si="148"/>
        <v>0</v>
      </c>
      <c r="Z777" s="17">
        <f t="shared" si="149"/>
        <v>1050.4399999999957</v>
      </c>
      <c r="AA777" s="205" t="str">
        <f>IF(COUNTIF(K$6:K777,K777)=1,MAX(AA$6:AA776)+1,"")</f>
        <v/>
      </c>
      <c r="AB777" s="144">
        <f t="shared" si="161"/>
        <v>0</v>
      </c>
      <c r="AC777" s="24"/>
      <c r="AD777" s="24"/>
      <c r="AE777" s="24"/>
      <c r="AF777" s="24"/>
      <c r="AG777" s="24"/>
      <c r="AH777" s="24"/>
      <c r="AI777" s="24"/>
    </row>
    <row r="778" spans="2:35" ht="12.75">
      <c r="C778" s="24"/>
      <c r="D778" s="24"/>
      <c r="E778" s="24"/>
      <c r="F778" s="24"/>
      <c r="G778" s="24"/>
      <c r="H778" s="24"/>
      <c r="I778" s="24"/>
      <c r="J778" s="24"/>
      <c r="L778" s="24"/>
      <c r="M778" s="24"/>
      <c r="N778" s="24"/>
      <c r="O778" s="24"/>
      <c r="P778" s="24"/>
      <c r="Q778" s="24"/>
      <c r="R778" s="24"/>
      <c r="S778" s="24"/>
      <c r="W778" s="24"/>
      <c r="X778" s="24"/>
      <c r="Y778" s="24"/>
      <c r="AB778" s="24"/>
      <c r="AC778" s="24"/>
      <c r="AD778" s="24"/>
      <c r="AE778" s="24"/>
      <c r="AF778" s="24"/>
      <c r="AG778" s="24"/>
      <c r="AH778" s="24"/>
      <c r="AI778" s="24"/>
    </row>
    <row r="779" spans="2:35" ht="12.75">
      <c r="C779" s="24"/>
      <c r="D779" s="24"/>
      <c r="E779" s="24"/>
      <c r="F779" s="24"/>
      <c r="G779" s="24"/>
      <c r="H779" s="24"/>
      <c r="I779" s="24"/>
      <c r="J779" s="24"/>
      <c r="L779" s="24"/>
      <c r="M779" s="24"/>
      <c r="N779" s="24"/>
      <c r="O779" s="24"/>
      <c r="P779" s="24"/>
      <c r="Q779" s="24"/>
      <c r="R779" s="24"/>
      <c r="S779" s="24"/>
      <c r="W779" s="24"/>
      <c r="X779" s="24"/>
      <c r="Y779" s="24"/>
      <c r="AB779" s="24"/>
      <c r="AC779" s="24"/>
      <c r="AD779" s="24"/>
      <c r="AE779" s="24"/>
      <c r="AF779" s="24"/>
      <c r="AG779" s="24"/>
      <c r="AH779" s="24"/>
      <c r="AI779" s="24"/>
    </row>
    <row r="780" spans="2:35" ht="12.75">
      <c r="C780" s="24"/>
      <c r="D780" s="24"/>
      <c r="E780" s="24"/>
      <c r="F780" s="24"/>
      <c r="G780" s="24"/>
      <c r="H780" s="24"/>
      <c r="I780" s="24"/>
      <c r="J780" s="24"/>
      <c r="L780" s="24"/>
      <c r="M780" s="24"/>
      <c r="N780" s="24"/>
      <c r="O780" s="24"/>
      <c r="P780" s="24"/>
      <c r="Q780" s="24"/>
      <c r="R780" s="24"/>
      <c r="S780" s="24"/>
      <c r="W780" s="24"/>
      <c r="X780" s="24"/>
      <c r="Y780" s="24"/>
      <c r="AB780" s="24"/>
      <c r="AC780" s="24"/>
      <c r="AD780" s="24"/>
      <c r="AE780" s="24"/>
      <c r="AF780" s="24"/>
      <c r="AG780" s="24"/>
      <c r="AH780" s="24"/>
      <c r="AI780" s="24"/>
    </row>
    <row r="781" spans="2:35" ht="12.75">
      <c r="C781" s="24"/>
      <c r="D781" s="24"/>
      <c r="E781" s="24"/>
      <c r="F781" s="24"/>
      <c r="G781" s="24"/>
      <c r="H781" s="24"/>
      <c r="I781" s="24"/>
      <c r="J781" s="24"/>
      <c r="L781" s="24"/>
      <c r="M781" s="24"/>
      <c r="N781" s="24"/>
      <c r="O781" s="24"/>
      <c r="P781" s="24"/>
      <c r="Q781" s="24"/>
      <c r="R781" s="24"/>
      <c r="S781" s="24"/>
      <c r="W781" s="24"/>
      <c r="X781" s="24"/>
      <c r="Y781" s="24"/>
      <c r="AB781" s="24"/>
      <c r="AC781" s="24"/>
      <c r="AD781" s="24"/>
      <c r="AE781" s="24"/>
      <c r="AF781" s="24"/>
      <c r="AG781" s="24"/>
      <c r="AH781" s="24"/>
      <c r="AI781" s="24"/>
    </row>
    <row r="782" spans="2:35" ht="12.75">
      <c r="C782" s="24"/>
      <c r="D782" s="24"/>
      <c r="E782" s="24"/>
      <c r="F782" s="24"/>
      <c r="G782" s="24"/>
      <c r="H782" s="24"/>
      <c r="I782" s="24"/>
      <c r="J782" s="24"/>
      <c r="L782" s="24"/>
      <c r="M782" s="24"/>
      <c r="N782" s="24"/>
      <c r="O782" s="24"/>
      <c r="P782" s="24"/>
      <c r="Q782" s="24"/>
      <c r="R782" s="24"/>
      <c r="S782" s="24"/>
      <c r="W782" s="24"/>
      <c r="X782" s="24"/>
      <c r="Y782" s="24"/>
      <c r="AB782" s="24"/>
      <c r="AC782" s="24"/>
      <c r="AD782" s="24"/>
      <c r="AE782" s="24"/>
      <c r="AF782" s="24"/>
      <c r="AG782" s="24"/>
      <c r="AH782" s="24"/>
      <c r="AI782" s="24"/>
    </row>
    <row r="783" spans="2:35" ht="12.75">
      <c r="C783" s="24"/>
      <c r="D783" s="24"/>
      <c r="E783" s="24"/>
      <c r="F783" s="24"/>
      <c r="G783" s="24"/>
      <c r="H783" s="24"/>
      <c r="I783" s="24"/>
      <c r="J783" s="24"/>
      <c r="L783" s="24"/>
      <c r="M783" s="24"/>
      <c r="N783" s="24"/>
      <c r="O783" s="24"/>
      <c r="P783" s="24"/>
      <c r="Q783" s="24"/>
      <c r="R783" s="24"/>
      <c r="S783" s="24"/>
      <c r="W783" s="24"/>
      <c r="X783" s="24"/>
      <c r="Y783" s="24"/>
      <c r="AB783" s="24"/>
      <c r="AC783" s="24"/>
      <c r="AD783" s="24"/>
      <c r="AE783" s="24"/>
      <c r="AF783" s="24"/>
      <c r="AG783" s="24"/>
      <c r="AH783" s="24"/>
      <c r="AI783" s="24"/>
    </row>
    <row r="784" spans="2:35" ht="12.75">
      <c r="C784" s="24"/>
      <c r="D784" s="24"/>
      <c r="E784" s="24"/>
      <c r="F784" s="24"/>
      <c r="G784" s="24"/>
      <c r="H784" s="24"/>
      <c r="I784" s="24"/>
      <c r="J784" s="24"/>
      <c r="L784" s="24"/>
      <c r="M784" s="24"/>
      <c r="N784" s="24"/>
      <c r="O784" s="24"/>
      <c r="P784" s="24"/>
      <c r="Q784" s="24"/>
      <c r="R784" s="24"/>
      <c r="S784" s="24"/>
      <c r="W784" s="24"/>
      <c r="X784" s="24"/>
      <c r="Y784" s="24"/>
      <c r="AB784" s="24"/>
      <c r="AC784" s="24"/>
      <c r="AD784" s="24"/>
      <c r="AE784" s="24"/>
      <c r="AF784" s="24"/>
      <c r="AG784" s="24"/>
      <c r="AH784" s="24"/>
      <c r="AI784" s="24"/>
    </row>
    <row r="785" spans="3:35" ht="12.75">
      <c r="C785" s="24"/>
      <c r="D785" s="24"/>
      <c r="E785" s="24"/>
      <c r="F785" s="24"/>
      <c r="G785" s="24"/>
      <c r="H785" s="24"/>
      <c r="I785" s="24"/>
      <c r="J785" s="24"/>
      <c r="L785" s="24"/>
      <c r="M785" s="24"/>
      <c r="N785" s="24"/>
      <c r="O785" s="24"/>
      <c r="P785" s="24"/>
      <c r="Q785" s="24"/>
      <c r="R785" s="24"/>
      <c r="S785" s="24"/>
      <c r="W785" s="24"/>
      <c r="X785" s="24"/>
      <c r="Y785" s="24"/>
      <c r="AB785" s="24"/>
      <c r="AC785" s="24"/>
      <c r="AD785" s="24"/>
      <c r="AE785" s="24"/>
      <c r="AF785" s="24"/>
      <c r="AG785" s="24"/>
      <c r="AH785" s="24"/>
      <c r="AI785" s="24"/>
    </row>
    <row r="786" spans="3:35" ht="12.75">
      <c r="C786" s="24"/>
      <c r="D786" s="24"/>
      <c r="E786" s="24"/>
      <c r="F786" s="24"/>
      <c r="G786" s="24"/>
      <c r="H786" s="24"/>
      <c r="I786" s="24"/>
      <c r="J786" s="24"/>
      <c r="L786" s="24"/>
      <c r="M786" s="24"/>
      <c r="N786" s="24"/>
      <c r="O786" s="24"/>
      <c r="P786" s="24"/>
      <c r="Q786" s="24"/>
      <c r="R786" s="24"/>
      <c r="S786" s="24"/>
      <c r="W786" s="24"/>
      <c r="X786" s="24"/>
      <c r="Y786" s="24"/>
      <c r="AB786" s="24"/>
      <c r="AC786" s="24"/>
      <c r="AD786" s="24"/>
      <c r="AE786" s="24"/>
      <c r="AF786" s="24"/>
      <c r="AG786" s="24"/>
      <c r="AH786" s="24"/>
      <c r="AI786" s="24"/>
    </row>
    <row r="787" spans="3:35" ht="12.75">
      <c r="C787" s="24"/>
      <c r="D787" s="24"/>
      <c r="E787" s="24"/>
      <c r="F787" s="24"/>
      <c r="G787" s="24"/>
      <c r="H787" s="24"/>
      <c r="I787" s="24"/>
      <c r="J787" s="24"/>
      <c r="L787" s="24"/>
      <c r="M787" s="24"/>
      <c r="N787" s="24"/>
      <c r="O787" s="24"/>
      <c r="P787" s="24"/>
      <c r="Q787" s="24"/>
      <c r="R787" s="24"/>
      <c r="S787" s="24"/>
      <c r="W787" s="24"/>
      <c r="X787" s="24"/>
      <c r="Y787" s="24"/>
      <c r="AB787" s="24"/>
      <c r="AC787" s="24"/>
      <c r="AD787" s="24"/>
      <c r="AE787" s="24"/>
      <c r="AF787" s="24"/>
      <c r="AG787" s="24"/>
      <c r="AH787" s="24"/>
      <c r="AI787" s="24"/>
    </row>
    <row r="788" spans="3:35" ht="12.75">
      <c r="C788" s="24"/>
      <c r="D788" s="24"/>
      <c r="E788" s="24"/>
      <c r="F788" s="24"/>
      <c r="G788" s="24"/>
      <c r="H788" s="24"/>
      <c r="I788" s="24"/>
      <c r="J788" s="24"/>
      <c r="L788" s="24"/>
      <c r="M788" s="24"/>
      <c r="N788" s="24"/>
      <c r="O788" s="24"/>
      <c r="P788" s="24"/>
      <c r="Q788" s="24"/>
      <c r="R788" s="24"/>
      <c r="S788" s="24"/>
      <c r="W788" s="24"/>
      <c r="X788" s="24"/>
      <c r="Y788" s="24"/>
      <c r="AB788" s="24"/>
      <c r="AC788" s="24"/>
      <c r="AD788" s="24"/>
      <c r="AE788" s="24"/>
      <c r="AF788" s="24"/>
      <c r="AG788" s="24"/>
      <c r="AH788" s="24"/>
      <c r="AI788" s="24"/>
    </row>
    <row r="789" spans="3:35" ht="12.75">
      <c r="C789" s="24"/>
      <c r="D789" s="24"/>
      <c r="E789" s="24"/>
      <c r="F789" s="24"/>
      <c r="G789" s="24"/>
      <c r="H789" s="24"/>
      <c r="I789" s="24"/>
      <c r="J789" s="24"/>
      <c r="L789" s="24"/>
      <c r="M789" s="24"/>
      <c r="N789" s="24"/>
      <c r="O789" s="24"/>
      <c r="P789" s="24"/>
      <c r="Q789" s="24"/>
      <c r="R789" s="24"/>
      <c r="S789" s="24"/>
      <c r="W789" s="24"/>
      <c r="X789" s="24"/>
      <c r="Y789" s="24"/>
      <c r="AB789" s="24"/>
      <c r="AC789" s="24"/>
      <c r="AD789" s="24"/>
      <c r="AE789" s="24"/>
      <c r="AF789" s="24"/>
      <c r="AG789" s="24"/>
      <c r="AH789" s="24"/>
      <c r="AI789" s="24"/>
    </row>
    <row r="790" spans="3:35" ht="12.75">
      <c r="C790" s="24"/>
      <c r="D790" s="24"/>
      <c r="E790" s="24"/>
      <c r="F790" s="24"/>
      <c r="G790" s="24"/>
      <c r="H790" s="24"/>
      <c r="I790" s="24"/>
      <c r="J790" s="24"/>
      <c r="L790" s="24"/>
      <c r="M790" s="24"/>
      <c r="N790" s="24"/>
      <c r="O790" s="24"/>
      <c r="P790" s="24"/>
      <c r="Q790" s="24"/>
      <c r="R790" s="24"/>
      <c r="S790" s="24"/>
      <c r="W790" s="24"/>
      <c r="X790" s="24"/>
      <c r="Y790" s="24"/>
      <c r="AB790" s="24"/>
      <c r="AC790" s="24"/>
      <c r="AD790" s="24"/>
      <c r="AE790" s="24"/>
      <c r="AF790" s="24"/>
      <c r="AG790" s="24"/>
      <c r="AH790" s="24"/>
      <c r="AI790" s="24"/>
    </row>
    <row r="791" spans="3:35" ht="12.75">
      <c r="C791" s="24"/>
      <c r="D791" s="24"/>
      <c r="E791" s="24"/>
      <c r="F791" s="24"/>
      <c r="G791" s="24"/>
      <c r="H791" s="24"/>
      <c r="I791" s="24"/>
      <c r="J791" s="24"/>
      <c r="L791" s="24"/>
      <c r="M791" s="24"/>
      <c r="N791" s="24"/>
      <c r="O791" s="24"/>
      <c r="P791" s="24"/>
      <c r="Q791" s="24"/>
      <c r="R791" s="24"/>
      <c r="S791" s="24"/>
      <c r="W791" s="24"/>
      <c r="X791" s="24"/>
      <c r="Y791" s="24"/>
      <c r="AB791" s="24"/>
      <c r="AC791" s="24"/>
      <c r="AD791" s="24"/>
      <c r="AE791" s="24"/>
      <c r="AF791" s="24"/>
      <c r="AG791" s="24"/>
      <c r="AH791" s="24"/>
      <c r="AI791" s="24"/>
    </row>
    <row r="792" spans="3:35" ht="12.75">
      <c r="C792" s="24"/>
      <c r="D792" s="24"/>
      <c r="E792" s="24"/>
      <c r="F792" s="24"/>
      <c r="G792" s="24"/>
      <c r="H792" s="24"/>
      <c r="I792" s="24"/>
      <c r="J792" s="24"/>
      <c r="L792" s="24"/>
      <c r="M792" s="24"/>
      <c r="N792" s="24"/>
      <c r="O792" s="24"/>
      <c r="P792" s="24"/>
      <c r="Q792" s="24"/>
      <c r="R792" s="24"/>
      <c r="S792" s="24"/>
      <c r="W792" s="24"/>
      <c r="X792" s="24"/>
      <c r="Y792" s="24"/>
      <c r="AB792" s="24"/>
      <c r="AC792" s="24"/>
      <c r="AD792" s="24"/>
      <c r="AE792" s="24"/>
      <c r="AF792" s="24"/>
      <c r="AG792" s="24"/>
      <c r="AH792" s="24"/>
      <c r="AI792" s="24"/>
    </row>
    <row r="793" spans="3:35" ht="12.75">
      <c r="C793" s="24"/>
      <c r="D793" s="24"/>
      <c r="E793" s="24"/>
      <c r="F793" s="24"/>
      <c r="G793" s="24"/>
      <c r="H793" s="24"/>
      <c r="I793" s="24"/>
      <c r="J793" s="24"/>
      <c r="L793" s="24"/>
      <c r="M793" s="24"/>
      <c r="N793" s="24"/>
      <c r="O793" s="24"/>
      <c r="P793" s="24"/>
      <c r="Q793" s="24"/>
      <c r="R793" s="24"/>
      <c r="S793" s="24"/>
      <c r="W793" s="24"/>
      <c r="X793" s="24"/>
      <c r="Y793" s="24"/>
      <c r="AB793" s="24"/>
      <c r="AC793" s="24"/>
      <c r="AD793" s="24"/>
      <c r="AE793" s="24"/>
      <c r="AF793" s="24"/>
      <c r="AG793" s="24"/>
      <c r="AH793" s="24"/>
      <c r="AI793" s="24"/>
    </row>
    <row r="794" spans="3:35" ht="12.75">
      <c r="C794" s="24"/>
      <c r="D794" s="24"/>
      <c r="E794" s="24"/>
      <c r="F794" s="24"/>
      <c r="G794" s="24"/>
      <c r="H794" s="24"/>
      <c r="I794" s="24"/>
      <c r="J794" s="24"/>
      <c r="L794" s="24"/>
      <c r="M794" s="24"/>
      <c r="N794" s="24"/>
      <c r="O794" s="24"/>
      <c r="P794" s="24"/>
      <c r="Q794" s="24"/>
      <c r="R794" s="24"/>
      <c r="S794" s="24"/>
      <c r="W794" s="24"/>
      <c r="X794" s="24"/>
      <c r="Y794" s="24"/>
      <c r="AB794" s="24"/>
      <c r="AC794" s="24"/>
      <c r="AD794" s="24"/>
      <c r="AE794" s="24"/>
      <c r="AF794" s="24"/>
      <c r="AG794" s="24"/>
      <c r="AH794" s="24"/>
      <c r="AI794" s="24"/>
    </row>
    <row r="795" spans="3:35" ht="12.75">
      <c r="C795" s="24"/>
      <c r="D795" s="24"/>
      <c r="E795" s="24"/>
      <c r="F795" s="24"/>
      <c r="G795" s="24"/>
      <c r="H795" s="24"/>
      <c r="I795" s="24"/>
      <c r="J795" s="24"/>
      <c r="L795" s="24"/>
      <c r="M795" s="24"/>
      <c r="N795" s="24"/>
      <c r="O795" s="24"/>
      <c r="P795" s="24"/>
      <c r="Q795" s="24"/>
      <c r="R795" s="24"/>
      <c r="S795" s="24"/>
      <c r="W795" s="24"/>
      <c r="X795" s="24"/>
      <c r="Y795" s="24"/>
      <c r="AB795" s="24"/>
      <c r="AC795" s="24"/>
      <c r="AD795" s="24"/>
      <c r="AE795" s="24"/>
      <c r="AF795" s="24"/>
      <c r="AG795" s="24"/>
      <c r="AH795" s="24"/>
      <c r="AI795" s="24"/>
    </row>
    <row r="796" spans="3:35" ht="12.75">
      <c r="C796" s="24"/>
      <c r="D796" s="24"/>
      <c r="E796" s="24"/>
      <c r="F796" s="24"/>
      <c r="G796" s="24"/>
      <c r="H796" s="24"/>
      <c r="I796" s="24"/>
      <c r="J796" s="24"/>
      <c r="L796" s="24"/>
      <c r="M796" s="24"/>
      <c r="N796" s="24"/>
      <c r="O796" s="24"/>
      <c r="P796" s="24"/>
      <c r="Q796" s="24"/>
      <c r="R796" s="24"/>
      <c r="S796" s="24"/>
      <c r="W796" s="24"/>
      <c r="X796" s="24"/>
      <c r="Y796" s="24"/>
      <c r="AB796" s="24"/>
      <c r="AC796" s="24"/>
      <c r="AD796" s="24"/>
      <c r="AE796" s="24"/>
      <c r="AF796" s="24"/>
      <c r="AG796" s="24"/>
      <c r="AH796" s="24"/>
      <c r="AI796" s="24"/>
    </row>
    <row r="797" spans="3:35" ht="12.75">
      <c r="C797" s="24"/>
      <c r="D797" s="24"/>
      <c r="E797" s="24"/>
      <c r="F797" s="24"/>
      <c r="G797" s="24"/>
      <c r="H797" s="24"/>
      <c r="I797" s="24"/>
      <c r="J797" s="24"/>
      <c r="L797" s="24"/>
      <c r="M797" s="24"/>
      <c r="N797" s="24"/>
      <c r="O797" s="24"/>
      <c r="P797" s="24"/>
      <c r="Q797" s="24"/>
      <c r="R797" s="24"/>
      <c r="S797" s="24"/>
      <c r="W797" s="24"/>
      <c r="X797" s="24"/>
      <c r="Y797" s="24"/>
      <c r="AB797" s="24"/>
      <c r="AC797" s="24"/>
      <c r="AD797" s="24"/>
      <c r="AE797" s="24"/>
      <c r="AF797" s="24"/>
      <c r="AG797" s="24"/>
      <c r="AH797" s="24"/>
      <c r="AI797" s="24"/>
    </row>
    <row r="798" spans="3:35" ht="12.75">
      <c r="C798" s="24"/>
      <c r="D798" s="24"/>
      <c r="E798" s="24"/>
      <c r="F798" s="24"/>
      <c r="G798" s="24"/>
      <c r="H798" s="24"/>
      <c r="I798" s="24"/>
      <c r="J798" s="24"/>
      <c r="L798" s="24"/>
      <c r="M798" s="24"/>
      <c r="N798" s="24"/>
      <c r="O798" s="24"/>
      <c r="P798" s="24"/>
      <c r="Q798" s="24"/>
      <c r="R798" s="24"/>
      <c r="S798" s="24"/>
      <c r="W798" s="24"/>
      <c r="X798" s="24"/>
      <c r="Y798" s="24"/>
      <c r="AB798" s="24"/>
      <c r="AC798" s="24"/>
      <c r="AD798" s="24"/>
      <c r="AE798" s="24"/>
      <c r="AF798" s="24"/>
      <c r="AG798" s="24"/>
      <c r="AH798" s="24"/>
      <c r="AI798" s="24"/>
    </row>
    <row r="799" spans="3:35" ht="12.75">
      <c r="C799" s="24"/>
      <c r="D799" s="24"/>
      <c r="E799" s="24"/>
      <c r="F799" s="24"/>
      <c r="G799" s="24"/>
      <c r="H799" s="24"/>
      <c r="I799" s="24"/>
      <c r="J799" s="24"/>
      <c r="L799" s="24"/>
      <c r="M799" s="24"/>
      <c r="N799" s="24"/>
      <c r="O799" s="24"/>
      <c r="P799" s="24"/>
      <c r="Q799" s="24"/>
      <c r="R799" s="24"/>
      <c r="S799" s="24"/>
      <c r="W799" s="24"/>
      <c r="X799" s="24"/>
      <c r="Y799" s="24"/>
      <c r="AB799" s="24"/>
      <c r="AC799" s="24"/>
      <c r="AD799" s="24"/>
      <c r="AE799" s="24"/>
      <c r="AF799" s="24"/>
      <c r="AG799" s="24"/>
      <c r="AH799" s="24"/>
      <c r="AI799" s="24"/>
    </row>
    <row r="800" spans="3:35" ht="12.75">
      <c r="C800" s="24"/>
      <c r="D800" s="24"/>
      <c r="E800" s="24"/>
      <c r="F800" s="24"/>
      <c r="G800" s="24"/>
      <c r="H800" s="24"/>
      <c r="I800" s="24"/>
      <c r="J800" s="24"/>
      <c r="L800" s="24"/>
      <c r="M800" s="24"/>
      <c r="N800" s="24"/>
      <c r="O800" s="24"/>
      <c r="P800" s="24"/>
      <c r="Q800" s="24"/>
      <c r="R800" s="24"/>
      <c r="S800" s="24"/>
      <c r="W800" s="24"/>
      <c r="X800" s="24"/>
      <c r="Y800" s="24"/>
      <c r="AB800" s="24"/>
      <c r="AC800" s="24"/>
      <c r="AD800" s="24"/>
      <c r="AE800" s="24"/>
      <c r="AF800" s="24"/>
      <c r="AG800" s="24"/>
      <c r="AH800" s="24"/>
      <c r="AI800" s="24"/>
    </row>
    <row r="801" spans="3:35" ht="12.75">
      <c r="C801" s="24"/>
      <c r="D801" s="24"/>
      <c r="E801" s="24"/>
      <c r="F801" s="24"/>
      <c r="G801" s="24"/>
      <c r="H801" s="24"/>
      <c r="I801" s="24"/>
      <c r="J801" s="24"/>
      <c r="L801" s="24"/>
      <c r="M801" s="24"/>
      <c r="N801" s="24"/>
      <c r="O801" s="24"/>
      <c r="P801" s="24"/>
      <c r="Q801" s="24"/>
      <c r="R801" s="24"/>
      <c r="S801" s="24"/>
      <c r="W801" s="24"/>
      <c r="X801" s="24"/>
      <c r="Y801" s="24"/>
      <c r="AB801" s="24"/>
      <c r="AC801" s="24"/>
      <c r="AD801" s="24"/>
      <c r="AE801" s="24"/>
      <c r="AF801" s="24"/>
      <c r="AG801" s="24"/>
      <c r="AH801" s="24"/>
      <c r="AI801" s="24"/>
    </row>
    <row r="802" spans="3:35" ht="12.75">
      <c r="C802" s="24"/>
      <c r="D802" s="24"/>
      <c r="E802" s="24"/>
      <c r="F802" s="24"/>
      <c r="G802" s="24"/>
      <c r="H802" s="24"/>
      <c r="I802" s="24"/>
      <c r="J802" s="24"/>
      <c r="L802" s="24"/>
      <c r="M802" s="24"/>
      <c r="N802" s="24"/>
      <c r="O802" s="24"/>
      <c r="P802" s="24"/>
      <c r="Q802" s="24"/>
      <c r="R802" s="24"/>
      <c r="S802" s="24"/>
      <c r="W802" s="24"/>
      <c r="X802" s="24"/>
      <c r="Y802" s="24"/>
      <c r="AB802" s="24"/>
      <c r="AC802" s="24"/>
      <c r="AD802" s="24"/>
      <c r="AE802" s="24"/>
      <c r="AF802" s="24"/>
      <c r="AG802" s="24"/>
      <c r="AH802" s="24"/>
      <c r="AI802" s="24"/>
    </row>
    <row r="803" spans="3:35" ht="12.75">
      <c r="C803" s="24"/>
      <c r="D803" s="24"/>
      <c r="E803" s="24"/>
      <c r="F803" s="24"/>
      <c r="G803" s="24"/>
      <c r="H803" s="24"/>
      <c r="I803" s="24"/>
      <c r="J803" s="24"/>
      <c r="L803" s="24"/>
      <c r="M803" s="24"/>
      <c r="N803" s="24"/>
      <c r="O803" s="24"/>
      <c r="P803" s="24"/>
      <c r="Q803" s="24"/>
      <c r="R803" s="24"/>
      <c r="S803" s="24"/>
      <c r="W803" s="24"/>
      <c r="X803" s="24"/>
      <c r="Y803" s="24"/>
      <c r="AB803" s="24"/>
      <c r="AC803" s="24"/>
      <c r="AD803" s="24"/>
      <c r="AE803" s="24"/>
      <c r="AF803" s="24"/>
      <c r="AG803" s="24"/>
      <c r="AH803" s="24"/>
      <c r="AI803" s="24"/>
    </row>
    <row r="804" spans="3:35" ht="12.75">
      <c r="C804" s="24"/>
      <c r="D804" s="24"/>
      <c r="E804" s="24"/>
      <c r="F804" s="24"/>
      <c r="G804" s="24"/>
      <c r="H804" s="24"/>
      <c r="I804" s="24"/>
      <c r="J804" s="24"/>
      <c r="L804" s="24"/>
      <c r="M804" s="24"/>
      <c r="N804" s="24"/>
      <c r="O804" s="24"/>
      <c r="P804" s="24"/>
      <c r="Q804" s="24"/>
      <c r="R804" s="24"/>
      <c r="S804" s="24"/>
      <c r="W804" s="24"/>
      <c r="X804" s="24"/>
      <c r="Y804" s="24"/>
      <c r="AB804" s="24"/>
      <c r="AC804" s="24"/>
      <c r="AD804" s="24"/>
      <c r="AE804" s="24"/>
      <c r="AF804" s="24"/>
      <c r="AG804" s="24"/>
      <c r="AH804" s="24"/>
      <c r="AI804" s="24"/>
    </row>
    <row r="805" spans="3:35" ht="12.75">
      <c r="C805" s="24"/>
      <c r="D805" s="24"/>
      <c r="E805" s="24"/>
      <c r="F805" s="24"/>
      <c r="G805" s="24"/>
      <c r="H805" s="24"/>
      <c r="I805" s="24"/>
      <c r="J805" s="24"/>
      <c r="L805" s="24"/>
      <c r="M805" s="24"/>
      <c r="N805" s="24"/>
      <c r="O805" s="24"/>
      <c r="P805" s="24"/>
      <c r="Q805" s="24"/>
      <c r="R805" s="24"/>
      <c r="S805" s="24"/>
      <c r="W805" s="24"/>
      <c r="X805" s="24"/>
      <c r="Y805" s="24"/>
      <c r="AB805" s="24"/>
      <c r="AC805" s="24"/>
      <c r="AD805" s="24"/>
      <c r="AE805" s="24"/>
      <c r="AF805" s="24"/>
      <c r="AG805" s="24"/>
      <c r="AH805" s="24"/>
      <c r="AI805" s="24"/>
    </row>
    <row r="806" spans="3:35" ht="12.75">
      <c r="C806" s="24"/>
      <c r="D806" s="24"/>
      <c r="E806" s="24"/>
      <c r="F806" s="24"/>
      <c r="G806" s="24"/>
      <c r="H806" s="24"/>
      <c r="I806" s="24"/>
      <c r="J806" s="24"/>
      <c r="L806" s="24"/>
      <c r="M806" s="24"/>
      <c r="N806" s="24"/>
      <c r="O806" s="24"/>
      <c r="P806" s="24"/>
      <c r="Q806" s="24"/>
      <c r="R806" s="24"/>
      <c r="S806" s="24"/>
      <c r="W806" s="24"/>
      <c r="X806" s="24"/>
      <c r="Y806" s="24"/>
      <c r="AB806" s="24"/>
      <c r="AC806" s="24"/>
      <c r="AD806" s="24"/>
      <c r="AE806" s="24"/>
      <c r="AF806" s="24"/>
      <c r="AG806" s="24"/>
      <c r="AH806" s="24"/>
      <c r="AI806" s="24"/>
    </row>
    <row r="807" spans="3:35" ht="12.75">
      <c r="C807" s="24"/>
      <c r="D807" s="24"/>
      <c r="E807" s="24"/>
      <c r="F807" s="24"/>
      <c r="G807" s="24"/>
      <c r="H807" s="24"/>
      <c r="I807" s="24"/>
      <c r="J807" s="24"/>
      <c r="L807" s="24"/>
      <c r="M807" s="24"/>
      <c r="N807" s="24"/>
      <c r="O807" s="24"/>
      <c r="P807" s="24"/>
      <c r="Q807" s="24"/>
      <c r="R807" s="24"/>
      <c r="S807" s="24"/>
      <c r="W807" s="24"/>
      <c r="X807" s="24"/>
      <c r="Y807" s="24"/>
      <c r="AB807" s="24"/>
      <c r="AC807" s="24"/>
      <c r="AD807" s="24"/>
      <c r="AE807" s="24"/>
      <c r="AF807" s="24"/>
      <c r="AG807" s="24"/>
      <c r="AH807" s="24"/>
      <c r="AI807" s="24"/>
    </row>
    <row r="808" spans="3:35" ht="12.75">
      <c r="C808" s="24"/>
      <c r="D808" s="24"/>
      <c r="E808" s="24"/>
      <c r="F808" s="24"/>
      <c r="G808" s="24"/>
      <c r="H808" s="24"/>
      <c r="I808" s="24"/>
      <c r="J808" s="24"/>
      <c r="L808" s="24"/>
      <c r="M808" s="24"/>
      <c r="N808" s="24"/>
      <c r="O808" s="24"/>
      <c r="P808" s="24"/>
      <c r="Q808" s="24"/>
      <c r="R808" s="24"/>
      <c r="S808" s="24"/>
      <c r="W808" s="24"/>
      <c r="X808" s="24"/>
      <c r="Y808" s="24"/>
      <c r="AB808" s="24"/>
      <c r="AC808" s="24"/>
      <c r="AD808" s="24"/>
      <c r="AE808" s="24"/>
      <c r="AF808" s="24"/>
      <c r="AG808" s="24"/>
      <c r="AH808" s="24"/>
      <c r="AI808" s="24"/>
    </row>
    <row r="809" spans="3:35" ht="12.75">
      <c r="C809" s="24"/>
      <c r="D809" s="24"/>
      <c r="E809" s="24"/>
      <c r="F809" s="24"/>
      <c r="G809" s="24"/>
      <c r="H809" s="24"/>
      <c r="I809" s="24"/>
      <c r="J809" s="24"/>
      <c r="L809" s="24"/>
      <c r="M809" s="24"/>
      <c r="N809" s="24"/>
      <c r="O809" s="24"/>
      <c r="P809" s="24"/>
      <c r="Q809" s="24"/>
      <c r="R809" s="24"/>
      <c r="S809" s="24"/>
      <c r="W809" s="24"/>
      <c r="X809" s="24"/>
      <c r="Y809" s="24"/>
      <c r="AB809" s="24"/>
      <c r="AC809" s="24"/>
      <c r="AD809" s="24"/>
      <c r="AE809" s="24"/>
      <c r="AF809" s="24"/>
      <c r="AG809" s="24"/>
      <c r="AH809" s="24"/>
      <c r="AI809" s="24"/>
    </row>
    <row r="810" spans="3:35" ht="12.75">
      <c r="C810" s="24"/>
      <c r="D810" s="24"/>
      <c r="E810" s="24"/>
      <c r="F810" s="24"/>
      <c r="G810" s="24"/>
      <c r="H810" s="24"/>
      <c r="I810" s="24"/>
      <c r="J810" s="24"/>
      <c r="L810" s="24"/>
      <c r="M810" s="24"/>
      <c r="N810" s="24"/>
      <c r="O810" s="24"/>
      <c r="P810" s="24"/>
      <c r="Q810" s="24"/>
      <c r="R810" s="24"/>
      <c r="S810" s="24"/>
      <c r="W810" s="24"/>
      <c r="X810" s="24"/>
      <c r="Y810" s="24"/>
      <c r="AB810" s="24"/>
      <c r="AC810" s="24"/>
      <c r="AD810" s="24"/>
      <c r="AE810" s="24"/>
      <c r="AF810" s="24"/>
      <c r="AG810" s="24"/>
      <c r="AH810" s="24"/>
      <c r="AI810" s="24"/>
    </row>
    <row r="811" spans="3:35" ht="12.75">
      <c r="C811" s="24"/>
      <c r="D811" s="24"/>
      <c r="E811" s="24"/>
      <c r="F811" s="24"/>
      <c r="G811" s="24"/>
      <c r="H811" s="24"/>
      <c r="I811" s="24"/>
      <c r="J811" s="24"/>
      <c r="L811" s="24"/>
      <c r="M811" s="24"/>
      <c r="N811" s="24"/>
      <c r="O811" s="24"/>
      <c r="P811" s="24"/>
      <c r="Q811" s="24"/>
      <c r="R811" s="24"/>
      <c r="S811" s="24"/>
      <c r="W811" s="24"/>
      <c r="X811" s="24"/>
      <c r="Y811" s="24"/>
      <c r="AB811" s="24"/>
      <c r="AC811" s="24"/>
      <c r="AD811" s="24"/>
      <c r="AE811" s="24"/>
      <c r="AF811" s="24"/>
      <c r="AG811" s="24"/>
      <c r="AH811" s="24"/>
      <c r="AI811" s="24"/>
    </row>
    <row r="812" spans="3:35" ht="12.75">
      <c r="C812" s="24"/>
      <c r="D812" s="24"/>
      <c r="E812" s="24"/>
      <c r="F812" s="24"/>
      <c r="G812" s="24"/>
      <c r="H812" s="24"/>
      <c r="I812" s="24"/>
      <c r="J812" s="24"/>
      <c r="L812" s="24"/>
      <c r="M812" s="24"/>
      <c r="N812" s="24"/>
      <c r="O812" s="24"/>
      <c r="P812" s="24"/>
      <c r="Q812" s="24"/>
      <c r="R812" s="24"/>
      <c r="S812" s="24"/>
      <c r="W812" s="24"/>
      <c r="X812" s="24"/>
      <c r="Y812" s="24"/>
      <c r="AB812" s="24"/>
      <c r="AC812" s="24"/>
      <c r="AD812" s="24"/>
      <c r="AE812" s="24"/>
      <c r="AF812" s="24"/>
      <c r="AG812" s="24"/>
      <c r="AH812" s="24"/>
      <c r="AI812" s="24"/>
    </row>
    <row r="813" spans="3:35" ht="12.75">
      <c r="C813" s="24"/>
      <c r="D813" s="24"/>
      <c r="E813" s="24"/>
      <c r="F813" s="24"/>
      <c r="G813" s="24"/>
      <c r="H813" s="24"/>
      <c r="I813" s="24"/>
      <c r="J813" s="24"/>
      <c r="L813" s="24"/>
      <c r="M813" s="24"/>
      <c r="N813" s="24"/>
      <c r="O813" s="24"/>
      <c r="P813" s="24"/>
      <c r="Q813" s="24"/>
      <c r="R813" s="24"/>
      <c r="S813" s="24"/>
      <c r="W813" s="24"/>
      <c r="X813" s="24"/>
      <c r="Y813" s="24"/>
      <c r="AB813" s="24"/>
      <c r="AC813" s="24"/>
      <c r="AD813" s="24"/>
      <c r="AE813" s="24"/>
      <c r="AF813" s="24"/>
      <c r="AG813" s="24"/>
      <c r="AH813" s="24"/>
      <c r="AI813" s="24"/>
    </row>
    <row r="814" spans="3:35" ht="12.75">
      <c r="C814" s="24"/>
      <c r="D814" s="24"/>
      <c r="E814" s="24"/>
      <c r="F814" s="24"/>
      <c r="G814" s="24"/>
      <c r="H814" s="24"/>
      <c r="I814" s="24"/>
      <c r="J814" s="24"/>
      <c r="L814" s="24"/>
      <c r="M814" s="24"/>
      <c r="N814" s="24"/>
      <c r="O814" s="24"/>
      <c r="P814" s="24"/>
      <c r="Q814" s="24"/>
      <c r="R814" s="24"/>
      <c r="S814" s="24"/>
      <c r="W814" s="24"/>
      <c r="X814" s="24"/>
      <c r="Y814" s="24"/>
      <c r="AB814" s="24"/>
      <c r="AC814" s="24"/>
      <c r="AD814" s="24"/>
      <c r="AE814" s="24"/>
      <c r="AF814" s="24"/>
      <c r="AG814" s="24"/>
      <c r="AH814" s="24"/>
      <c r="AI814" s="24"/>
    </row>
    <row r="815" spans="3:35" ht="12.75">
      <c r="C815" s="24"/>
      <c r="D815" s="24"/>
      <c r="E815" s="24"/>
      <c r="F815" s="24"/>
      <c r="G815" s="24"/>
      <c r="H815" s="24"/>
      <c r="I815" s="24"/>
      <c r="J815" s="24"/>
      <c r="L815" s="24"/>
      <c r="M815" s="24"/>
      <c r="N815" s="24"/>
      <c r="O815" s="24"/>
      <c r="P815" s="24"/>
      <c r="Q815" s="24"/>
      <c r="R815" s="24"/>
      <c r="S815" s="24"/>
      <c r="W815" s="24"/>
      <c r="X815" s="24"/>
      <c r="Y815" s="24"/>
      <c r="AB815" s="24"/>
      <c r="AC815" s="24"/>
      <c r="AD815" s="24"/>
      <c r="AE815" s="24"/>
      <c r="AF815" s="24"/>
      <c r="AG815" s="24"/>
      <c r="AH815" s="24"/>
      <c r="AI815" s="24"/>
    </row>
    <row r="816" spans="3:35" ht="12.75">
      <c r="C816" s="24"/>
      <c r="D816" s="24"/>
      <c r="E816" s="24"/>
      <c r="F816" s="24"/>
      <c r="G816" s="24"/>
      <c r="H816" s="24"/>
      <c r="I816" s="24"/>
      <c r="J816" s="24"/>
      <c r="L816" s="24"/>
      <c r="M816" s="24"/>
      <c r="N816" s="24"/>
      <c r="O816" s="24"/>
      <c r="P816" s="24"/>
      <c r="Q816" s="24"/>
      <c r="R816" s="24"/>
      <c r="S816" s="24"/>
      <c r="W816" s="24"/>
      <c r="X816" s="24"/>
      <c r="Y816" s="24"/>
      <c r="AB816" s="24"/>
      <c r="AC816" s="24"/>
      <c r="AD816" s="24"/>
      <c r="AE816" s="24"/>
      <c r="AF816" s="24"/>
      <c r="AG816" s="24"/>
      <c r="AH816" s="24"/>
      <c r="AI816" s="24"/>
    </row>
    <row r="817" spans="3:35" ht="12.75">
      <c r="C817" s="24"/>
      <c r="D817" s="24"/>
      <c r="E817" s="24"/>
      <c r="F817" s="24"/>
      <c r="G817" s="24"/>
      <c r="H817" s="24"/>
      <c r="I817" s="24"/>
      <c r="J817" s="24"/>
      <c r="L817" s="24"/>
      <c r="M817" s="24"/>
      <c r="N817" s="24"/>
      <c r="O817" s="24"/>
      <c r="P817" s="24"/>
      <c r="Q817" s="24"/>
      <c r="R817" s="24"/>
      <c r="S817" s="24"/>
      <c r="W817" s="24"/>
      <c r="X817" s="24"/>
      <c r="Y817" s="24"/>
      <c r="AB817" s="24"/>
      <c r="AC817" s="24"/>
      <c r="AD817" s="24"/>
      <c r="AE817" s="24"/>
      <c r="AF817" s="24"/>
      <c r="AG817" s="24"/>
      <c r="AH817" s="24"/>
      <c r="AI817" s="24"/>
    </row>
    <row r="818" spans="3:35" ht="12.75">
      <c r="C818" s="24"/>
      <c r="D818" s="24"/>
      <c r="E818" s="24"/>
      <c r="F818" s="24"/>
      <c r="G818" s="24"/>
      <c r="H818" s="24"/>
      <c r="I818" s="24"/>
      <c r="J818" s="24"/>
      <c r="L818" s="24"/>
      <c r="M818" s="24"/>
      <c r="N818" s="24"/>
      <c r="O818" s="24"/>
      <c r="P818" s="24"/>
      <c r="Q818" s="24"/>
      <c r="R818" s="24"/>
      <c r="S818" s="24"/>
      <c r="W818" s="24"/>
      <c r="X818" s="24"/>
      <c r="Y818" s="24"/>
      <c r="AB818" s="24"/>
      <c r="AC818" s="24"/>
      <c r="AD818" s="24"/>
      <c r="AE818" s="24"/>
      <c r="AF818" s="24"/>
      <c r="AG818" s="24"/>
      <c r="AH818" s="24"/>
      <c r="AI818" s="24"/>
    </row>
    <row r="819" spans="3:35" ht="12.75">
      <c r="C819" s="24"/>
      <c r="D819" s="24"/>
      <c r="E819" s="24"/>
      <c r="F819" s="24"/>
      <c r="G819" s="24"/>
      <c r="H819" s="24"/>
      <c r="I819" s="24"/>
      <c r="J819" s="24"/>
      <c r="L819" s="24"/>
      <c r="M819" s="24"/>
      <c r="N819" s="24"/>
      <c r="O819" s="24"/>
      <c r="P819" s="24"/>
      <c r="Q819" s="24"/>
      <c r="R819" s="24"/>
      <c r="S819" s="24"/>
      <c r="W819" s="24"/>
      <c r="X819" s="24"/>
      <c r="Y819" s="24"/>
      <c r="AB819" s="24"/>
      <c r="AC819" s="24"/>
      <c r="AD819" s="24"/>
      <c r="AE819" s="24"/>
      <c r="AF819" s="24"/>
      <c r="AG819" s="24"/>
      <c r="AH819" s="24"/>
      <c r="AI819" s="24"/>
    </row>
    <row r="820" spans="3:35" ht="12.75">
      <c r="C820" s="24"/>
      <c r="D820" s="24"/>
      <c r="E820" s="24"/>
      <c r="F820" s="24"/>
      <c r="G820" s="24"/>
      <c r="H820" s="24"/>
      <c r="I820" s="24"/>
      <c r="J820" s="24"/>
      <c r="L820" s="24"/>
      <c r="M820" s="24"/>
      <c r="N820" s="24"/>
      <c r="O820" s="24"/>
      <c r="P820" s="24"/>
      <c r="Q820" s="24"/>
      <c r="R820" s="24"/>
      <c r="S820" s="24"/>
      <c r="W820" s="24"/>
      <c r="X820" s="24"/>
      <c r="Y820" s="24"/>
      <c r="AB820" s="24"/>
      <c r="AC820" s="24"/>
      <c r="AD820" s="24"/>
      <c r="AE820" s="24"/>
      <c r="AF820" s="24"/>
      <c r="AG820" s="24"/>
      <c r="AH820" s="24"/>
      <c r="AI820" s="24"/>
    </row>
    <row r="821" spans="3:35" ht="12.75">
      <c r="C821" s="24"/>
      <c r="D821" s="24"/>
      <c r="E821" s="24"/>
      <c r="F821" s="24"/>
      <c r="G821" s="24"/>
      <c r="H821" s="24"/>
      <c r="I821" s="24"/>
      <c r="J821" s="24"/>
      <c r="L821" s="24"/>
      <c r="M821" s="24"/>
      <c r="N821" s="24"/>
      <c r="O821" s="24"/>
      <c r="P821" s="24"/>
      <c r="Q821" s="24"/>
      <c r="R821" s="24"/>
      <c r="S821" s="24"/>
      <c r="W821" s="24"/>
      <c r="X821" s="24"/>
      <c r="Y821" s="24"/>
      <c r="AB821" s="24"/>
      <c r="AC821" s="24"/>
      <c r="AD821" s="24"/>
      <c r="AE821" s="24"/>
      <c r="AF821" s="24"/>
      <c r="AG821" s="24"/>
      <c r="AH821" s="24"/>
      <c r="AI821" s="24"/>
    </row>
    <row r="822" spans="3:35" ht="12.75">
      <c r="C822" s="24"/>
      <c r="D822" s="24"/>
      <c r="E822" s="24"/>
      <c r="F822" s="24"/>
      <c r="G822" s="24"/>
      <c r="H822" s="24"/>
      <c r="I822" s="24"/>
      <c r="J822" s="24"/>
      <c r="L822" s="24"/>
      <c r="M822" s="24"/>
      <c r="N822" s="24"/>
      <c r="O822" s="24"/>
      <c r="P822" s="24"/>
      <c r="Q822" s="24"/>
      <c r="R822" s="24"/>
      <c r="S822" s="24"/>
      <c r="W822" s="24"/>
      <c r="X822" s="24"/>
      <c r="Y822" s="24"/>
      <c r="AB822" s="24"/>
      <c r="AC822" s="24"/>
      <c r="AD822" s="24"/>
      <c r="AE822" s="24"/>
      <c r="AF822" s="24"/>
      <c r="AG822" s="24"/>
      <c r="AH822" s="24"/>
      <c r="AI822" s="24"/>
    </row>
    <row r="823" spans="3:35" ht="12.75">
      <c r="C823" s="24"/>
      <c r="D823" s="24"/>
      <c r="E823" s="24"/>
      <c r="F823" s="24"/>
      <c r="G823" s="24"/>
      <c r="H823" s="24"/>
      <c r="I823" s="24"/>
      <c r="J823" s="24"/>
      <c r="L823" s="24"/>
      <c r="M823" s="24"/>
      <c r="N823" s="24"/>
      <c r="O823" s="24"/>
      <c r="P823" s="24"/>
      <c r="Q823" s="24"/>
      <c r="R823" s="24"/>
      <c r="S823" s="24"/>
      <c r="W823" s="24"/>
      <c r="X823" s="24"/>
      <c r="Y823" s="24"/>
      <c r="AB823" s="24"/>
      <c r="AC823" s="24"/>
      <c r="AD823" s="24"/>
      <c r="AE823" s="24"/>
      <c r="AF823" s="24"/>
      <c r="AG823" s="24"/>
      <c r="AH823" s="24"/>
      <c r="AI823" s="24"/>
    </row>
    <row r="824" spans="3:35" ht="12.75">
      <c r="C824" s="24"/>
      <c r="D824" s="24"/>
      <c r="E824" s="24"/>
      <c r="F824" s="24"/>
      <c r="G824" s="24"/>
      <c r="H824" s="24"/>
      <c r="I824" s="24"/>
      <c r="J824" s="24"/>
      <c r="L824" s="24"/>
      <c r="M824" s="24"/>
      <c r="N824" s="24"/>
      <c r="O824" s="24"/>
      <c r="P824" s="24"/>
      <c r="Q824" s="24"/>
      <c r="R824" s="24"/>
      <c r="S824" s="24"/>
      <c r="W824" s="24"/>
      <c r="X824" s="24"/>
      <c r="Y824" s="24"/>
      <c r="AB824" s="24"/>
      <c r="AC824" s="24"/>
      <c r="AD824" s="24"/>
      <c r="AE824" s="24"/>
      <c r="AF824" s="24"/>
      <c r="AG824" s="24"/>
      <c r="AH824" s="24"/>
      <c r="AI824" s="24"/>
    </row>
    <row r="825" spans="3:35" ht="12.75">
      <c r="C825" s="24"/>
      <c r="D825" s="24"/>
      <c r="E825" s="24"/>
      <c r="F825" s="24"/>
      <c r="G825" s="24"/>
      <c r="H825" s="24"/>
      <c r="I825" s="24"/>
      <c r="J825" s="24"/>
      <c r="L825" s="24"/>
      <c r="M825" s="24"/>
      <c r="N825" s="24"/>
      <c r="O825" s="24"/>
      <c r="P825" s="24"/>
      <c r="Q825" s="24"/>
      <c r="R825" s="24"/>
      <c r="S825" s="24"/>
      <c r="W825" s="24"/>
      <c r="X825" s="24"/>
      <c r="Y825" s="24"/>
      <c r="AB825" s="24"/>
      <c r="AC825" s="24"/>
      <c r="AD825" s="24"/>
      <c r="AE825" s="24"/>
      <c r="AF825" s="24"/>
      <c r="AG825" s="24"/>
      <c r="AH825" s="24"/>
      <c r="AI825" s="24"/>
    </row>
    <row r="826" spans="3:35" ht="12.75">
      <c r="C826" s="24"/>
      <c r="D826" s="24"/>
      <c r="E826" s="24"/>
      <c r="F826" s="24"/>
      <c r="G826" s="24"/>
      <c r="H826" s="24"/>
      <c r="I826" s="24"/>
      <c r="J826" s="24"/>
      <c r="L826" s="24"/>
      <c r="M826" s="24"/>
      <c r="N826" s="24"/>
      <c r="O826" s="24"/>
      <c r="P826" s="24"/>
      <c r="Q826" s="24"/>
      <c r="R826" s="24"/>
      <c r="S826" s="24"/>
      <c r="W826" s="24"/>
      <c r="X826" s="24"/>
      <c r="Y826" s="24"/>
      <c r="AB826" s="24"/>
      <c r="AC826" s="24"/>
      <c r="AD826" s="24"/>
      <c r="AE826" s="24"/>
      <c r="AF826" s="24"/>
      <c r="AG826" s="24"/>
      <c r="AH826" s="24"/>
      <c r="AI826" s="24"/>
    </row>
    <row r="827" spans="3:35" ht="12.75">
      <c r="C827" s="24"/>
      <c r="D827" s="24"/>
      <c r="E827" s="24"/>
      <c r="F827" s="24"/>
      <c r="G827" s="24"/>
      <c r="H827" s="24"/>
      <c r="I827" s="24"/>
      <c r="J827" s="24"/>
      <c r="L827" s="24"/>
      <c r="M827" s="24"/>
      <c r="N827" s="24"/>
      <c r="O827" s="24"/>
      <c r="P827" s="24"/>
      <c r="Q827" s="24"/>
      <c r="R827" s="24"/>
      <c r="S827" s="24"/>
      <c r="W827" s="24"/>
      <c r="X827" s="24"/>
      <c r="Y827" s="24"/>
      <c r="AB827" s="24"/>
      <c r="AC827" s="24"/>
      <c r="AD827" s="24"/>
      <c r="AE827" s="24"/>
      <c r="AF827" s="24"/>
      <c r="AG827" s="24"/>
      <c r="AH827" s="24"/>
      <c r="AI827" s="24"/>
    </row>
    <row r="828" spans="3:35" ht="12.75">
      <c r="C828" s="24"/>
      <c r="D828" s="24"/>
      <c r="E828" s="24"/>
      <c r="F828" s="24"/>
      <c r="G828" s="24"/>
      <c r="H828" s="24"/>
      <c r="I828" s="24"/>
      <c r="J828" s="24"/>
      <c r="L828" s="24"/>
      <c r="M828" s="24"/>
      <c r="N828" s="24"/>
      <c r="O828" s="24"/>
      <c r="P828" s="24"/>
      <c r="Q828" s="24"/>
      <c r="R828" s="24"/>
      <c r="S828" s="24"/>
      <c r="W828" s="24"/>
      <c r="X828" s="24"/>
      <c r="Y828" s="24"/>
      <c r="AB828" s="24"/>
      <c r="AC828" s="24"/>
      <c r="AD828" s="24"/>
      <c r="AE828" s="24"/>
      <c r="AF828" s="24"/>
      <c r="AG828" s="24"/>
      <c r="AH828" s="24"/>
      <c r="AI828" s="24"/>
    </row>
    <row r="829" spans="3:35" ht="12.75">
      <c r="C829" s="24"/>
      <c r="D829" s="24"/>
      <c r="E829" s="24"/>
      <c r="F829" s="24"/>
      <c r="G829" s="24"/>
      <c r="H829" s="24"/>
      <c r="I829" s="24"/>
      <c r="J829" s="24"/>
      <c r="L829" s="24"/>
      <c r="M829" s="24"/>
      <c r="N829" s="24"/>
      <c r="O829" s="24"/>
      <c r="P829" s="24"/>
      <c r="Q829" s="24"/>
      <c r="R829" s="24"/>
      <c r="S829" s="24"/>
      <c r="W829" s="24"/>
      <c r="X829" s="24"/>
      <c r="Y829" s="24"/>
      <c r="AB829" s="24"/>
      <c r="AC829" s="24"/>
      <c r="AD829" s="24"/>
      <c r="AE829" s="24"/>
      <c r="AF829" s="24"/>
      <c r="AG829" s="24"/>
      <c r="AH829" s="24"/>
      <c r="AI829" s="24"/>
    </row>
    <row r="830" spans="3:35" ht="12.75">
      <c r="C830" s="24"/>
      <c r="D830" s="24"/>
      <c r="E830" s="24"/>
      <c r="F830" s="24"/>
      <c r="G830" s="24"/>
      <c r="H830" s="24"/>
      <c r="I830" s="24"/>
      <c r="J830" s="24"/>
      <c r="L830" s="24"/>
      <c r="M830" s="24"/>
      <c r="N830" s="24"/>
      <c r="O830" s="24"/>
      <c r="P830" s="24"/>
      <c r="Q830" s="24"/>
      <c r="R830" s="24"/>
      <c r="S830" s="24"/>
      <c r="W830" s="24"/>
      <c r="X830" s="24"/>
      <c r="Y830" s="24"/>
      <c r="AB830" s="24"/>
      <c r="AC830" s="24"/>
      <c r="AD830" s="24"/>
      <c r="AE830" s="24"/>
      <c r="AF830" s="24"/>
      <c r="AG830" s="24"/>
      <c r="AH830" s="24"/>
      <c r="AI830" s="24"/>
    </row>
    <row r="831" spans="3:35" ht="12.75">
      <c r="C831" s="24"/>
      <c r="D831" s="24"/>
      <c r="E831" s="24"/>
      <c r="F831" s="24"/>
      <c r="G831" s="24"/>
      <c r="H831" s="24"/>
      <c r="I831" s="24"/>
      <c r="J831" s="24"/>
      <c r="L831" s="24"/>
      <c r="M831" s="24"/>
      <c r="N831" s="24"/>
      <c r="O831" s="24"/>
      <c r="P831" s="24"/>
      <c r="Q831" s="24"/>
      <c r="R831" s="24"/>
      <c r="S831" s="24"/>
      <c r="W831" s="24"/>
      <c r="X831" s="24"/>
      <c r="Y831" s="24"/>
      <c r="AB831" s="24"/>
      <c r="AC831" s="24"/>
      <c r="AD831" s="24"/>
      <c r="AE831" s="24"/>
      <c r="AF831" s="24"/>
      <c r="AG831" s="24"/>
      <c r="AH831" s="24"/>
      <c r="AI831" s="24"/>
    </row>
    <row r="832" spans="3:35" ht="12.75">
      <c r="C832" s="24"/>
      <c r="D832" s="24"/>
      <c r="E832" s="24"/>
      <c r="F832" s="24"/>
      <c r="G832" s="24"/>
      <c r="H832" s="24"/>
      <c r="I832" s="24"/>
      <c r="J832" s="24"/>
      <c r="L832" s="24"/>
      <c r="M832" s="24"/>
      <c r="N832" s="24"/>
      <c r="O832" s="24"/>
      <c r="P832" s="24"/>
      <c r="Q832" s="24"/>
      <c r="R832" s="24"/>
      <c r="S832" s="24"/>
      <c r="W832" s="24"/>
      <c r="X832" s="24"/>
      <c r="Y832" s="24"/>
      <c r="AB832" s="24"/>
      <c r="AC832" s="24"/>
      <c r="AD832" s="24"/>
      <c r="AE832" s="24"/>
      <c r="AF832" s="24"/>
      <c r="AG832" s="24"/>
      <c r="AH832" s="24"/>
      <c r="AI832" s="24"/>
    </row>
    <row r="833" spans="3:35" ht="12.75">
      <c r="C833" s="24"/>
      <c r="D833" s="24"/>
      <c r="E833" s="24"/>
      <c r="F833" s="24"/>
      <c r="G833" s="24"/>
      <c r="H833" s="24"/>
      <c r="I833" s="24"/>
      <c r="J833" s="24"/>
      <c r="L833" s="24"/>
      <c r="M833" s="24"/>
      <c r="N833" s="24"/>
      <c r="O833" s="24"/>
      <c r="P833" s="24"/>
      <c r="Q833" s="24"/>
      <c r="R833" s="24"/>
      <c r="S833" s="24"/>
      <c r="W833" s="24"/>
      <c r="X833" s="24"/>
      <c r="Y833" s="24"/>
      <c r="AB833" s="24"/>
      <c r="AC833" s="24"/>
      <c r="AD833" s="24"/>
      <c r="AE833" s="24"/>
      <c r="AF833" s="24"/>
      <c r="AG833" s="24"/>
      <c r="AH833" s="24"/>
      <c r="AI833" s="24"/>
    </row>
    <row r="834" spans="3:35" ht="12.75">
      <c r="C834" s="24"/>
      <c r="D834" s="24"/>
      <c r="E834" s="24"/>
      <c r="F834" s="24"/>
      <c r="G834" s="24"/>
      <c r="H834" s="24"/>
      <c r="I834" s="24"/>
      <c r="J834" s="24"/>
      <c r="L834" s="24"/>
      <c r="M834" s="24"/>
      <c r="N834" s="24"/>
      <c r="O834" s="24"/>
      <c r="P834" s="24"/>
      <c r="Q834" s="24"/>
      <c r="R834" s="24"/>
      <c r="S834" s="24"/>
      <c r="W834" s="24"/>
      <c r="X834" s="24"/>
      <c r="Y834" s="24"/>
      <c r="AB834" s="24"/>
      <c r="AC834" s="24"/>
      <c r="AD834" s="24"/>
      <c r="AE834" s="24"/>
      <c r="AF834" s="24"/>
      <c r="AG834" s="24"/>
      <c r="AH834" s="24"/>
      <c r="AI834" s="24"/>
    </row>
    <row r="835" spans="3:35" ht="12.75">
      <c r="C835" s="24"/>
      <c r="D835" s="24"/>
      <c r="E835" s="24"/>
      <c r="F835" s="24"/>
      <c r="G835" s="24"/>
      <c r="H835" s="24"/>
      <c r="I835" s="24"/>
      <c r="J835" s="24"/>
      <c r="L835" s="24"/>
      <c r="M835" s="24"/>
      <c r="N835" s="24"/>
      <c r="O835" s="24"/>
      <c r="P835" s="24"/>
      <c r="Q835" s="24"/>
      <c r="R835" s="24"/>
      <c r="S835" s="24"/>
      <c r="W835" s="24"/>
      <c r="X835" s="24"/>
      <c r="Y835" s="24"/>
      <c r="AB835" s="24"/>
      <c r="AC835" s="24"/>
      <c r="AD835" s="24"/>
      <c r="AE835" s="24"/>
      <c r="AF835" s="24"/>
      <c r="AG835" s="24"/>
      <c r="AH835" s="24"/>
      <c r="AI835" s="24"/>
    </row>
    <row r="836" spans="3:35" ht="12.75">
      <c r="C836" s="24"/>
      <c r="D836" s="24"/>
      <c r="E836" s="24"/>
      <c r="F836" s="24"/>
      <c r="G836" s="24"/>
      <c r="H836" s="24"/>
      <c r="I836" s="24"/>
      <c r="J836" s="24"/>
      <c r="L836" s="24"/>
      <c r="M836" s="24"/>
      <c r="N836" s="24"/>
      <c r="O836" s="24"/>
      <c r="P836" s="24"/>
      <c r="Q836" s="24"/>
      <c r="R836" s="24"/>
      <c r="S836" s="24"/>
      <c r="W836" s="24"/>
      <c r="X836" s="24"/>
      <c r="Y836" s="24"/>
      <c r="AB836" s="24"/>
      <c r="AC836" s="24"/>
      <c r="AD836" s="24"/>
      <c r="AE836" s="24"/>
      <c r="AF836" s="24"/>
      <c r="AG836" s="24"/>
      <c r="AH836" s="24"/>
      <c r="AI836" s="24"/>
    </row>
    <row r="837" spans="3:35" ht="12.75">
      <c r="C837" s="24"/>
      <c r="D837" s="24"/>
      <c r="E837" s="24"/>
      <c r="F837" s="24"/>
      <c r="G837" s="24"/>
      <c r="H837" s="24"/>
      <c r="I837" s="24"/>
      <c r="J837" s="24"/>
      <c r="L837" s="24"/>
      <c r="M837" s="24"/>
      <c r="N837" s="24"/>
      <c r="O837" s="24"/>
      <c r="P837" s="24"/>
      <c r="Q837" s="24"/>
      <c r="R837" s="24"/>
      <c r="S837" s="24"/>
      <c r="W837" s="24"/>
      <c r="X837" s="24"/>
      <c r="Y837" s="24"/>
      <c r="AB837" s="24"/>
      <c r="AC837" s="24"/>
      <c r="AD837" s="24"/>
      <c r="AE837" s="24"/>
      <c r="AF837" s="24"/>
      <c r="AG837" s="24"/>
      <c r="AH837" s="24"/>
      <c r="AI837" s="24"/>
    </row>
    <row r="838" spans="3:35" ht="12.75">
      <c r="C838" s="24"/>
      <c r="D838" s="24"/>
      <c r="E838" s="24"/>
      <c r="F838" s="24"/>
      <c r="G838" s="24"/>
      <c r="H838" s="24"/>
      <c r="I838" s="24"/>
      <c r="J838" s="24"/>
      <c r="L838" s="24"/>
      <c r="M838" s="24"/>
      <c r="N838" s="24"/>
      <c r="O838" s="24"/>
      <c r="P838" s="24"/>
      <c r="Q838" s="24"/>
      <c r="R838" s="24"/>
      <c r="S838" s="24"/>
      <c r="W838" s="24"/>
      <c r="X838" s="24"/>
      <c r="Y838" s="24"/>
      <c r="AB838" s="24"/>
      <c r="AC838" s="24"/>
      <c r="AD838" s="24"/>
      <c r="AE838" s="24"/>
      <c r="AF838" s="24"/>
      <c r="AG838" s="24"/>
      <c r="AH838" s="24"/>
      <c r="AI838" s="24"/>
    </row>
    <row r="839" spans="3:35" ht="12.75">
      <c r="C839" s="24"/>
      <c r="D839" s="24"/>
      <c r="E839" s="24"/>
      <c r="F839" s="24"/>
      <c r="G839" s="24"/>
      <c r="H839" s="24"/>
      <c r="I839" s="24"/>
      <c r="J839" s="24"/>
      <c r="L839" s="24"/>
      <c r="M839" s="24"/>
      <c r="N839" s="24"/>
      <c r="O839" s="24"/>
      <c r="P839" s="24"/>
      <c r="Q839" s="24"/>
      <c r="R839" s="24"/>
      <c r="S839" s="24"/>
      <c r="W839" s="24"/>
      <c r="X839" s="24"/>
      <c r="Y839" s="24"/>
      <c r="AB839" s="24"/>
      <c r="AC839" s="24"/>
      <c r="AD839" s="24"/>
      <c r="AE839" s="24"/>
      <c r="AF839" s="24"/>
      <c r="AG839" s="24"/>
      <c r="AH839" s="24"/>
      <c r="AI839" s="24"/>
    </row>
    <row r="840" spans="3:35" ht="12.75">
      <c r="C840" s="24"/>
      <c r="D840" s="24"/>
      <c r="E840" s="24"/>
      <c r="F840" s="24"/>
      <c r="G840" s="24"/>
      <c r="H840" s="24"/>
      <c r="I840" s="24"/>
      <c r="J840" s="24"/>
      <c r="L840" s="24"/>
      <c r="M840" s="24"/>
      <c r="N840" s="24"/>
      <c r="O840" s="24"/>
      <c r="P840" s="24"/>
      <c r="Q840" s="24"/>
      <c r="R840" s="24"/>
      <c r="S840" s="24"/>
      <c r="W840" s="24"/>
      <c r="X840" s="24"/>
      <c r="Y840" s="24"/>
      <c r="AB840" s="24"/>
      <c r="AC840" s="24"/>
      <c r="AD840" s="24"/>
      <c r="AE840" s="24"/>
      <c r="AF840" s="24"/>
      <c r="AG840" s="24"/>
      <c r="AH840" s="24"/>
      <c r="AI840" s="24"/>
    </row>
    <row r="841" spans="3:35" ht="12.75">
      <c r="C841" s="24"/>
      <c r="D841" s="24"/>
      <c r="E841" s="24"/>
      <c r="F841" s="24"/>
      <c r="G841" s="24"/>
      <c r="H841" s="24"/>
      <c r="I841" s="24"/>
      <c r="J841" s="24"/>
      <c r="L841" s="24"/>
      <c r="M841" s="24"/>
      <c r="N841" s="24"/>
      <c r="O841" s="24"/>
      <c r="P841" s="24"/>
      <c r="Q841" s="24"/>
      <c r="R841" s="24"/>
      <c r="S841" s="24"/>
      <c r="W841" s="24"/>
      <c r="X841" s="24"/>
      <c r="Y841" s="24"/>
      <c r="AB841" s="24"/>
      <c r="AC841" s="24"/>
      <c r="AD841" s="24"/>
      <c r="AE841" s="24"/>
      <c r="AF841" s="24"/>
      <c r="AG841" s="24"/>
      <c r="AH841" s="24"/>
      <c r="AI841" s="24"/>
    </row>
    <row r="842" spans="3:35" ht="12.75">
      <c r="C842" s="24"/>
      <c r="D842" s="24"/>
      <c r="E842" s="24"/>
      <c r="F842" s="24"/>
      <c r="G842" s="24"/>
      <c r="H842" s="24"/>
      <c r="I842" s="24"/>
      <c r="J842" s="24"/>
      <c r="L842" s="24"/>
      <c r="M842" s="24"/>
      <c r="N842" s="24"/>
      <c r="O842" s="24"/>
      <c r="P842" s="24"/>
      <c r="Q842" s="24"/>
      <c r="R842" s="24"/>
      <c r="S842" s="24"/>
      <c r="W842" s="24"/>
      <c r="X842" s="24"/>
      <c r="Y842" s="24"/>
      <c r="AB842" s="24"/>
      <c r="AC842" s="24"/>
      <c r="AD842" s="24"/>
      <c r="AE842" s="24"/>
      <c r="AF842" s="24"/>
      <c r="AG842" s="24"/>
      <c r="AH842" s="24"/>
      <c r="AI842" s="24"/>
    </row>
    <row r="843" spans="3:35" ht="12.75">
      <c r="C843" s="24"/>
      <c r="D843" s="24"/>
      <c r="E843" s="24"/>
      <c r="F843" s="24"/>
      <c r="G843" s="24"/>
      <c r="H843" s="24"/>
      <c r="I843" s="24"/>
      <c r="J843" s="24"/>
      <c r="L843" s="24"/>
      <c r="M843" s="24"/>
      <c r="N843" s="24"/>
      <c r="O843" s="24"/>
      <c r="P843" s="24"/>
      <c r="Q843" s="24"/>
      <c r="R843" s="24"/>
      <c r="S843" s="24"/>
      <c r="W843" s="24"/>
      <c r="X843" s="24"/>
      <c r="Y843" s="24"/>
      <c r="AB843" s="24"/>
      <c r="AC843" s="24"/>
      <c r="AD843" s="24"/>
      <c r="AE843" s="24"/>
      <c r="AF843" s="24"/>
      <c r="AG843" s="24"/>
      <c r="AH843" s="24"/>
      <c r="AI843" s="24"/>
    </row>
    <row r="844" spans="3:35" ht="12.75">
      <c r="C844" s="24"/>
      <c r="D844" s="24"/>
      <c r="E844" s="24"/>
      <c r="F844" s="24"/>
      <c r="G844" s="24"/>
      <c r="H844" s="24"/>
      <c r="I844" s="24"/>
      <c r="J844" s="24"/>
      <c r="L844" s="24"/>
      <c r="M844" s="24"/>
      <c r="N844" s="24"/>
      <c r="O844" s="24"/>
      <c r="P844" s="24"/>
      <c r="Q844" s="24"/>
      <c r="R844" s="24"/>
      <c r="S844" s="24"/>
      <c r="W844" s="24"/>
      <c r="X844" s="24"/>
      <c r="Y844" s="24"/>
      <c r="AB844" s="24"/>
      <c r="AC844" s="24"/>
      <c r="AD844" s="24"/>
      <c r="AE844" s="24"/>
      <c r="AF844" s="24"/>
      <c r="AG844" s="24"/>
      <c r="AH844" s="24"/>
      <c r="AI844" s="24"/>
    </row>
    <row r="845" spans="3:35" ht="12.75">
      <c r="C845" s="24"/>
      <c r="D845" s="24"/>
      <c r="E845" s="24"/>
      <c r="F845" s="24"/>
      <c r="G845" s="24"/>
      <c r="H845" s="24"/>
      <c r="I845" s="24"/>
      <c r="J845" s="24"/>
      <c r="L845" s="24"/>
      <c r="M845" s="24"/>
      <c r="N845" s="24"/>
      <c r="O845" s="24"/>
      <c r="P845" s="24"/>
      <c r="Q845" s="24"/>
      <c r="R845" s="24"/>
      <c r="S845" s="24"/>
      <c r="W845" s="24"/>
      <c r="X845" s="24"/>
      <c r="Y845" s="24"/>
      <c r="AB845" s="24"/>
      <c r="AC845" s="24"/>
      <c r="AD845" s="24"/>
      <c r="AE845" s="24"/>
      <c r="AF845" s="24"/>
      <c r="AG845" s="24"/>
      <c r="AH845" s="24"/>
      <c r="AI845" s="24"/>
    </row>
    <row r="846" spans="3:35" ht="12.75">
      <c r="C846" s="24"/>
      <c r="D846" s="24"/>
      <c r="E846" s="24"/>
      <c r="F846" s="24"/>
      <c r="G846" s="24"/>
      <c r="H846" s="24"/>
      <c r="I846" s="24"/>
      <c r="J846" s="24"/>
      <c r="L846" s="24"/>
      <c r="M846" s="24"/>
      <c r="N846" s="24"/>
      <c r="O846" s="24"/>
      <c r="P846" s="24"/>
      <c r="Q846" s="24"/>
      <c r="R846" s="24"/>
      <c r="S846" s="24"/>
      <c r="W846" s="24"/>
      <c r="X846" s="24"/>
      <c r="Y846" s="24"/>
      <c r="AB846" s="24"/>
      <c r="AC846" s="24"/>
      <c r="AD846" s="24"/>
      <c r="AE846" s="24"/>
      <c r="AF846" s="24"/>
      <c r="AG846" s="24"/>
      <c r="AH846" s="24"/>
      <c r="AI846" s="24"/>
    </row>
    <row r="847" spans="3:35" ht="12.75">
      <c r="C847" s="24"/>
      <c r="D847" s="24"/>
      <c r="E847" s="24"/>
      <c r="F847" s="24"/>
      <c r="G847" s="24"/>
      <c r="H847" s="24"/>
      <c r="I847" s="24"/>
      <c r="J847" s="24"/>
      <c r="L847" s="24"/>
      <c r="M847" s="24"/>
      <c r="N847" s="24"/>
      <c r="O847" s="24"/>
      <c r="P847" s="24"/>
      <c r="Q847" s="24"/>
      <c r="R847" s="24"/>
      <c r="S847" s="24"/>
      <c r="W847" s="24"/>
      <c r="X847" s="24"/>
      <c r="Y847" s="24"/>
      <c r="AB847" s="24"/>
      <c r="AC847" s="24"/>
      <c r="AD847" s="24"/>
      <c r="AE847" s="24"/>
      <c r="AF847" s="24"/>
      <c r="AG847" s="24"/>
      <c r="AH847" s="24"/>
      <c r="AI847" s="24"/>
    </row>
    <row r="848" spans="3:35" ht="12.75">
      <c r="C848" s="24"/>
      <c r="D848" s="24"/>
      <c r="E848" s="24"/>
      <c r="F848" s="24"/>
      <c r="G848" s="24"/>
      <c r="H848" s="24"/>
      <c r="I848" s="24"/>
      <c r="J848" s="24"/>
      <c r="L848" s="24"/>
      <c r="M848" s="24"/>
      <c r="N848" s="24"/>
      <c r="O848" s="24"/>
      <c r="P848" s="24"/>
      <c r="Q848" s="24"/>
      <c r="R848" s="24"/>
      <c r="S848" s="24"/>
      <c r="W848" s="24"/>
      <c r="X848" s="24"/>
      <c r="Y848" s="24"/>
      <c r="AB848" s="24"/>
      <c r="AC848" s="24"/>
      <c r="AD848" s="24"/>
      <c r="AE848" s="24"/>
      <c r="AF848" s="24"/>
      <c r="AG848" s="24"/>
      <c r="AH848" s="24"/>
      <c r="AI848" s="24"/>
    </row>
    <row r="849" spans="3:35" ht="12.75">
      <c r="C849" s="24"/>
      <c r="D849" s="24"/>
      <c r="E849" s="24"/>
      <c r="F849" s="24"/>
      <c r="G849" s="24"/>
      <c r="H849" s="24"/>
      <c r="I849" s="24"/>
      <c r="J849" s="24"/>
      <c r="L849" s="24"/>
      <c r="M849" s="24"/>
      <c r="N849" s="24"/>
      <c r="O849" s="24"/>
      <c r="P849" s="24"/>
      <c r="Q849" s="24"/>
      <c r="R849" s="24"/>
      <c r="S849" s="24"/>
      <c r="W849" s="24"/>
      <c r="X849" s="24"/>
      <c r="Y849" s="24"/>
      <c r="AB849" s="24"/>
      <c r="AC849" s="24"/>
      <c r="AD849" s="24"/>
      <c r="AE849" s="24"/>
      <c r="AF849" s="24"/>
      <c r="AG849" s="24"/>
      <c r="AH849" s="24"/>
      <c r="AI849" s="24"/>
    </row>
    <row r="850" spans="3:35" ht="12.75">
      <c r="C850" s="24"/>
      <c r="D850" s="24"/>
      <c r="E850" s="24"/>
      <c r="F850" s="24"/>
      <c r="G850" s="24"/>
      <c r="H850" s="24"/>
      <c r="I850" s="24"/>
      <c r="J850" s="24"/>
      <c r="L850" s="24"/>
      <c r="M850" s="24"/>
      <c r="N850" s="24"/>
      <c r="O850" s="24"/>
      <c r="P850" s="24"/>
      <c r="Q850" s="24"/>
      <c r="R850" s="24"/>
      <c r="S850" s="24"/>
      <c r="W850" s="24"/>
      <c r="X850" s="24"/>
      <c r="Y850" s="24"/>
      <c r="AB850" s="24"/>
      <c r="AC850" s="24"/>
      <c r="AD850" s="24"/>
      <c r="AE850" s="24"/>
      <c r="AF850" s="24"/>
      <c r="AG850" s="24"/>
      <c r="AH850" s="24"/>
      <c r="AI850" s="24"/>
    </row>
    <row r="851" spans="3:35" ht="12.75">
      <c r="C851" s="24"/>
      <c r="D851" s="24"/>
      <c r="E851" s="24"/>
      <c r="F851" s="24"/>
      <c r="G851" s="24"/>
      <c r="H851" s="24"/>
      <c r="I851" s="24"/>
      <c r="J851" s="24"/>
      <c r="L851" s="24"/>
      <c r="M851" s="24"/>
      <c r="N851" s="24"/>
      <c r="O851" s="24"/>
      <c r="P851" s="24"/>
      <c r="Q851" s="24"/>
      <c r="R851" s="24"/>
      <c r="S851" s="24"/>
      <c r="W851" s="24"/>
      <c r="X851" s="24"/>
      <c r="Y851" s="24"/>
      <c r="AB851" s="24"/>
      <c r="AC851" s="24"/>
      <c r="AD851" s="24"/>
      <c r="AE851" s="24"/>
      <c r="AF851" s="24"/>
      <c r="AG851" s="24"/>
      <c r="AH851" s="24"/>
      <c r="AI851" s="24"/>
    </row>
    <row r="852" spans="3:35" ht="12.75">
      <c r="C852" s="24"/>
      <c r="D852" s="24"/>
      <c r="E852" s="24"/>
      <c r="F852" s="24"/>
      <c r="G852" s="24"/>
      <c r="H852" s="24"/>
      <c r="I852" s="24"/>
      <c r="J852" s="24"/>
      <c r="L852" s="24"/>
      <c r="M852" s="24"/>
      <c r="N852" s="24"/>
      <c r="O852" s="24"/>
      <c r="P852" s="24"/>
      <c r="Q852" s="24"/>
      <c r="R852" s="24"/>
      <c r="S852" s="24"/>
      <c r="W852" s="24"/>
      <c r="X852" s="24"/>
      <c r="Y852" s="24"/>
      <c r="AB852" s="24"/>
      <c r="AC852" s="24"/>
      <c r="AD852" s="24"/>
      <c r="AE852" s="24"/>
      <c r="AF852" s="24"/>
      <c r="AG852" s="24"/>
      <c r="AH852" s="24"/>
      <c r="AI852" s="24"/>
    </row>
    <row r="853" spans="3:35" ht="12.75">
      <c r="C853" s="24"/>
      <c r="D853" s="24"/>
      <c r="E853" s="24"/>
      <c r="F853" s="24"/>
      <c r="G853" s="24"/>
      <c r="H853" s="24"/>
      <c r="I853" s="24"/>
      <c r="J853" s="24"/>
      <c r="L853" s="24"/>
      <c r="M853" s="24"/>
      <c r="N853" s="24"/>
      <c r="O853" s="24"/>
      <c r="P853" s="24"/>
      <c r="Q853" s="24"/>
      <c r="R853" s="24"/>
      <c r="S853" s="24"/>
      <c r="W853" s="24"/>
      <c r="X853" s="24"/>
      <c r="Y853" s="24"/>
      <c r="AB853" s="24"/>
      <c r="AC853" s="24"/>
      <c r="AD853" s="24"/>
      <c r="AE853" s="24"/>
      <c r="AF853" s="24"/>
      <c r="AG853" s="24"/>
      <c r="AH853" s="24"/>
      <c r="AI853" s="24"/>
    </row>
    <row r="854" spans="3:35" ht="12.75">
      <c r="C854" s="24"/>
      <c r="D854" s="24"/>
      <c r="E854" s="24"/>
      <c r="F854" s="24"/>
      <c r="G854" s="24"/>
      <c r="H854" s="24"/>
      <c r="I854" s="24"/>
      <c r="J854" s="24"/>
      <c r="L854" s="24"/>
      <c r="M854" s="24"/>
      <c r="N854" s="24"/>
      <c r="O854" s="24"/>
      <c r="P854" s="24"/>
      <c r="Q854" s="24"/>
      <c r="R854" s="24"/>
      <c r="S854" s="24"/>
      <c r="W854" s="24"/>
      <c r="X854" s="24"/>
      <c r="Y854" s="24"/>
      <c r="AB854" s="24"/>
      <c r="AC854" s="24"/>
      <c r="AD854" s="24"/>
      <c r="AE854" s="24"/>
      <c r="AF854" s="24"/>
      <c r="AG854" s="24"/>
      <c r="AH854" s="24"/>
      <c r="AI854" s="24"/>
    </row>
    <row r="855" spans="3:35" ht="12.75">
      <c r="C855" s="24"/>
      <c r="D855" s="24"/>
      <c r="E855" s="24"/>
      <c r="F855" s="24"/>
      <c r="G855" s="24"/>
      <c r="H855" s="24"/>
      <c r="I855" s="24"/>
      <c r="J855" s="24"/>
      <c r="L855" s="24"/>
      <c r="M855" s="24"/>
      <c r="N855" s="24"/>
      <c r="O855" s="24"/>
      <c r="P855" s="24"/>
      <c r="Q855" s="24"/>
      <c r="R855" s="24"/>
      <c r="S855" s="24"/>
      <c r="W855" s="24"/>
      <c r="X855" s="24"/>
      <c r="Y855" s="24"/>
      <c r="AB855" s="24"/>
      <c r="AC855" s="24"/>
      <c r="AD855" s="24"/>
      <c r="AE855" s="24"/>
      <c r="AF855" s="24"/>
      <c r="AG855" s="24"/>
      <c r="AH855" s="24"/>
      <c r="AI855" s="24"/>
    </row>
    <row r="856" spans="3:35" ht="12.75">
      <c r="C856" s="24"/>
      <c r="D856" s="24"/>
      <c r="E856" s="24"/>
      <c r="F856" s="24"/>
      <c r="G856" s="24"/>
      <c r="H856" s="24"/>
      <c r="I856" s="24"/>
      <c r="J856" s="24"/>
      <c r="L856" s="24"/>
      <c r="M856" s="24"/>
      <c r="N856" s="24"/>
      <c r="O856" s="24"/>
      <c r="P856" s="24"/>
      <c r="Q856" s="24"/>
      <c r="R856" s="24"/>
      <c r="S856" s="24"/>
      <c r="W856" s="24"/>
      <c r="X856" s="24"/>
      <c r="Y856" s="24"/>
      <c r="AB856" s="24"/>
      <c r="AC856" s="24"/>
      <c r="AD856" s="24"/>
      <c r="AE856" s="24"/>
      <c r="AF856" s="24"/>
      <c r="AG856" s="24"/>
      <c r="AH856" s="24"/>
      <c r="AI856" s="24"/>
    </row>
    <row r="857" spans="3:35" ht="12.75">
      <c r="C857" s="24"/>
      <c r="D857" s="24"/>
      <c r="E857" s="24"/>
      <c r="F857" s="24"/>
      <c r="G857" s="24"/>
      <c r="H857" s="24"/>
      <c r="I857" s="24"/>
      <c r="J857" s="24"/>
      <c r="L857" s="24"/>
      <c r="M857" s="24"/>
      <c r="N857" s="24"/>
      <c r="O857" s="24"/>
      <c r="P857" s="24"/>
      <c r="Q857" s="24"/>
      <c r="R857" s="24"/>
      <c r="S857" s="24"/>
      <c r="W857" s="24"/>
      <c r="X857" s="24"/>
      <c r="Y857" s="24"/>
      <c r="AB857" s="24"/>
      <c r="AC857" s="24"/>
      <c r="AD857" s="24"/>
      <c r="AE857" s="24"/>
      <c r="AF857" s="24"/>
      <c r="AG857" s="24"/>
      <c r="AH857" s="24"/>
      <c r="AI857" s="24"/>
    </row>
    <row r="858" spans="3:35" ht="12.75">
      <c r="C858" s="24"/>
      <c r="D858" s="24"/>
      <c r="E858" s="24"/>
      <c r="F858" s="24"/>
      <c r="G858" s="24"/>
      <c r="H858" s="24"/>
      <c r="I858" s="24"/>
      <c r="J858" s="24"/>
      <c r="L858" s="24"/>
      <c r="M858" s="24"/>
      <c r="N858" s="24"/>
      <c r="O858" s="24"/>
      <c r="P858" s="24"/>
      <c r="Q858" s="24"/>
      <c r="R858" s="24"/>
      <c r="S858" s="24"/>
      <c r="W858" s="24"/>
      <c r="X858" s="24"/>
      <c r="Y858" s="24"/>
      <c r="AB858" s="24"/>
      <c r="AC858" s="24"/>
      <c r="AD858" s="24"/>
      <c r="AE858" s="24"/>
      <c r="AF858" s="24"/>
      <c r="AG858" s="24"/>
      <c r="AH858" s="24"/>
      <c r="AI858" s="24"/>
    </row>
    <row r="859" spans="3:35" ht="12.75">
      <c r="C859" s="24"/>
      <c r="D859" s="24"/>
      <c r="E859" s="24"/>
      <c r="F859" s="24"/>
      <c r="G859" s="24"/>
      <c r="H859" s="24"/>
      <c r="I859" s="24"/>
      <c r="J859" s="24"/>
      <c r="L859" s="24"/>
      <c r="M859" s="24"/>
      <c r="N859" s="24"/>
      <c r="O859" s="24"/>
      <c r="P859" s="24"/>
      <c r="Q859" s="24"/>
      <c r="R859" s="24"/>
      <c r="S859" s="24"/>
      <c r="W859" s="24"/>
      <c r="X859" s="24"/>
      <c r="Y859" s="24"/>
      <c r="AB859" s="24"/>
      <c r="AC859" s="24"/>
      <c r="AD859" s="24"/>
      <c r="AE859" s="24"/>
      <c r="AF859" s="24"/>
      <c r="AG859" s="24"/>
      <c r="AH859" s="24"/>
      <c r="AI859" s="24"/>
    </row>
    <row r="860" spans="3:35" ht="12.75">
      <c r="C860" s="24"/>
      <c r="D860" s="24"/>
      <c r="E860" s="24"/>
      <c r="F860" s="24"/>
      <c r="G860" s="24"/>
      <c r="H860" s="24"/>
      <c r="I860" s="24"/>
      <c r="J860" s="24"/>
      <c r="L860" s="24"/>
      <c r="M860" s="24"/>
      <c r="N860" s="24"/>
      <c r="O860" s="24"/>
      <c r="P860" s="24"/>
      <c r="Q860" s="24"/>
      <c r="R860" s="24"/>
      <c r="S860" s="24"/>
      <c r="W860" s="24"/>
      <c r="X860" s="24"/>
      <c r="Y860" s="24"/>
      <c r="AB860" s="24"/>
      <c r="AC860" s="24"/>
      <c r="AD860" s="24"/>
      <c r="AE860" s="24"/>
      <c r="AF860" s="24"/>
      <c r="AG860" s="24"/>
      <c r="AH860" s="24"/>
      <c r="AI860" s="24"/>
    </row>
    <row r="861" spans="3:35" ht="12.75">
      <c r="C861" s="24"/>
      <c r="D861" s="24"/>
      <c r="E861" s="24"/>
      <c r="F861" s="24"/>
      <c r="G861" s="24"/>
      <c r="H861" s="24"/>
      <c r="I861" s="24"/>
      <c r="J861" s="24"/>
      <c r="L861" s="24"/>
      <c r="M861" s="24"/>
      <c r="N861" s="24"/>
      <c r="O861" s="24"/>
      <c r="P861" s="24"/>
      <c r="Q861" s="24"/>
      <c r="R861" s="24"/>
      <c r="S861" s="24"/>
      <c r="W861" s="24"/>
      <c r="X861" s="24"/>
      <c r="Y861" s="24"/>
      <c r="AB861" s="24"/>
      <c r="AC861" s="24"/>
      <c r="AD861" s="24"/>
      <c r="AE861" s="24"/>
      <c r="AF861" s="24"/>
      <c r="AG861" s="24"/>
      <c r="AH861" s="24"/>
      <c r="AI861" s="24"/>
    </row>
    <row r="862" spans="3:35" ht="12.75">
      <c r="C862" s="24"/>
      <c r="D862" s="24"/>
      <c r="E862" s="24"/>
      <c r="F862" s="24"/>
      <c r="G862" s="24"/>
      <c r="H862" s="24"/>
      <c r="I862" s="24"/>
      <c r="J862" s="24"/>
      <c r="L862" s="24"/>
      <c r="M862" s="24"/>
      <c r="N862" s="24"/>
      <c r="O862" s="24"/>
      <c r="P862" s="24"/>
      <c r="Q862" s="24"/>
      <c r="R862" s="24"/>
      <c r="S862" s="24"/>
      <c r="W862" s="24"/>
      <c r="X862" s="24"/>
      <c r="Y862" s="24"/>
      <c r="AB862" s="24"/>
      <c r="AC862" s="24"/>
      <c r="AD862" s="24"/>
      <c r="AE862" s="24"/>
      <c r="AF862" s="24"/>
      <c r="AG862" s="24"/>
      <c r="AH862" s="24"/>
      <c r="AI862" s="24"/>
    </row>
    <row r="863" spans="3:35" ht="12.75">
      <c r="C863" s="24"/>
      <c r="D863" s="24"/>
      <c r="E863" s="24"/>
      <c r="F863" s="24"/>
      <c r="G863" s="24"/>
      <c r="H863" s="24"/>
      <c r="I863" s="24"/>
      <c r="J863" s="24"/>
      <c r="L863" s="24"/>
      <c r="M863" s="24"/>
      <c r="N863" s="24"/>
      <c r="O863" s="24"/>
      <c r="P863" s="24"/>
      <c r="Q863" s="24"/>
      <c r="R863" s="24"/>
      <c r="S863" s="24"/>
      <c r="W863" s="24"/>
      <c r="X863" s="24"/>
      <c r="Y863" s="24"/>
      <c r="AB863" s="24"/>
      <c r="AC863" s="24"/>
      <c r="AD863" s="24"/>
      <c r="AE863" s="24"/>
      <c r="AF863" s="24"/>
      <c r="AG863" s="24"/>
      <c r="AH863" s="24"/>
      <c r="AI863" s="24"/>
    </row>
    <row r="864" spans="3:35" ht="12.75">
      <c r="C864" s="24"/>
      <c r="D864" s="24"/>
      <c r="E864" s="24"/>
      <c r="F864" s="24"/>
      <c r="G864" s="24"/>
      <c r="H864" s="24"/>
      <c r="I864" s="24"/>
      <c r="J864" s="24"/>
      <c r="L864" s="24"/>
      <c r="M864" s="24"/>
      <c r="N864" s="24"/>
      <c r="O864" s="24"/>
      <c r="P864" s="24"/>
      <c r="Q864" s="24"/>
      <c r="R864" s="24"/>
      <c r="S864" s="24"/>
      <c r="W864" s="24"/>
      <c r="X864" s="24"/>
      <c r="Y864" s="24"/>
      <c r="AB864" s="24"/>
      <c r="AC864" s="24"/>
      <c r="AD864" s="24"/>
      <c r="AE864" s="24"/>
      <c r="AF864" s="24"/>
      <c r="AG864" s="24"/>
      <c r="AH864" s="24"/>
      <c r="AI864" s="24"/>
    </row>
    <row r="865" spans="3:35" ht="12.75">
      <c r="C865" s="24"/>
      <c r="D865" s="24"/>
      <c r="E865" s="24"/>
      <c r="F865" s="24"/>
      <c r="G865" s="24"/>
      <c r="H865" s="24"/>
      <c r="I865" s="24"/>
      <c r="J865" s="24"/>
      <c r="L865" s="24"/>
      <c r="M865" s="24"/>
      <c r="N865" s="24"/>
      <c r="O865" s="24"/>
      <c r="P865" s="24"/>
      <c r="Q865" s="24"/>
      <c r="R865" s="24"/>
      <c r="S865" s="24"/>
      <c r="W865" s="24"/>
      <c r="X865" s="24"/>
      <c r="Y865" s="24"/>
      <c r="AB865" s="24"/>
      <c r="AC865" s="24"/>
      <c r="AD865" s="24"/>
      <c r="AE865" s="24"/>
      <c r="AF865" s="24"/>
      <c r="AG865" s="24"/>
      <c r="AH865" s="24"/>
      <c r="AI865" s="24"/>
    </row>
    <row r="866" spans="3:35" ht="12.75">
      <c r="C866" s="24"/>
      <c r="D866" s="24"/>
      <c r="E866" s="24"/>
      <c r="F866" s="24"/>
      <c r="G866" s="24"/>
      <c r="H866" s="24"/>
      <c r="I866" s="24"/>
      <c r="J866" s="24"/>
      <c r="L866" s="24"/>
      <c r="M866" s="24"/>
      <c r="N866" s="24"/>
      <c r="O866" s="24"/>
      <c r="P866" s="24"/>
      <c r="Q866" s="24"/>
      <c r="R866" s="24"/>
      <c r="S866" s="24"/>
      <c r="W866" s="24"/>
      <c r="X866" s="24"/>
      <c r="Y866" s="24"/>
      <c r="AB866" s="24"/>
      <c r="AC866" s="24"/>
      <c r="AD866" s="24"/>
      <c r="AE866" s="24"/>
      <c r="AF866" s="24"/>
      <c r="AG866" s="24"/>
      <c r="AH866" s="24"/>
      <c r="AI866" s="24"/>
    </row>
    <row r="867" spans="3:35" ht="12.75">
      <c r="C867" s="24"/>
      <c r="D867" s="24"/>
      <c r="E867" s="24"/>
      <c r="F867" s="24"/>
      <c r="G867" s="24"/>
      <c r="H867" s="24"/>
      <c r="I867" s="24"/>
      <c r="J867" s="24"/>
      <c r="L867" s="24"/>
      <c r="M867" s="24"/>
      <c r="N867" s="24"/>
      <c r="O867" s="24"/>
      <c r="P867" s="24"/>
      <c r="Q867" s="24"/>
      <c r="R867" s="24"/>
      <c r="S867" s="24"/>
      <c r="W867" s="24"/>
      <c r="X867" s="24"/>
      <c r="Y867" s="24"/>
      <c r="AB867" s="24"/>
      <c r="AC867" s="24"/>
      <c r="AD867" s="24"/>
      <c r="AE867" s="24"/>
      <c r="AF867" s="24"/>
      <c r="AG867" s="24"/>
      <c r="AH867" s="24"/>
      <c r="AI867" s="24"/>
    </row>
    <row r="868" spans="3:35" ht="12.75">
      <c r="C868" s="24"/>
      <c r="D868" s="24"/>
      <c r="E868" s="24"/>
      <c r="F868" s="24"/>
      <c r="G868" s="24"/>
      <c r="H868" s="24"/>
      <c r="I868" s="24"/>
      <c r="J868" s="24"/>
      <c r="L868" s="24"/>
      <c r="M868" s="24"/>
      <c r="N868" s="24"/>
      <c r="O868" s="24"/>
      <c r="P868" s="24"/>
      <c r="Q868" s="24"/>
      <c r="R868" s="24"/>
      <c r="S868" s="24"/>
      <c r="W868" s="24"/>
      <c r="X868" s="24"/>
      <c r="Y868" s="24"/>
      <c r="AB868" s="24"/>
      <c r="AC868" s="24"/>
      <c r="AD868" s="24"/>
      <c r="AE868" s="24"/>
      <c r="AF868" s="24"/>
      <c r="AG868" s="24"/>
      <c r="AH868" s="24"/>
      <c r="AI868" s="24"/>
    </row>
    <row r="869" spans="3:35" ht="12.75">
      <c r="C869" s="24"/>
      <c r="D869" s="24"/>
      <c r="E869" s="24"/>
      <c r="F869" s="24"/>
      <c r="G869" s="24"/>
      <c r="H869" s="24"/>
      <c r="I869" s="24"/>
      <c r="J869" s="24"/>
      <c r="L869" s="24"/>
      <c r="M869" s="24"/>
      <c r="N869" s="24"/>
      <c r="O869" s="24"/>
      <c r="P869" s="24"/>
      <c r="Q869" s="24"/>
      <c r="R869" s="24"/>
      <c r="S869" s="24"/>
      <c r="W869" s="24"/>
      <c r="X869" s="24"/>
      <c r="Y869" s="24"/>
      <c r="AB869" s="24"/>
      <c r="AC869" s="24"/>
      <c r="AD869" s="24"/>
      <c r="AE869" s="24"/>
      <c r="AF869" s="24"/>
      <c r="AG869" s="24"/>
      <c r="AH869" s="24"/>
      <c r="AI869" s="24"/>
    </row>
    <row r="870" spans="3:35" ht="12.75">
      <c r="C870" s="24"/>
      <c r="D870" s="24"/>
      <c r="E870" s="24"/>
      <c r="F870" s="24"/>
      <c r="G870" s="24"/>
      <c r="H870" s="24"/>
      <c r="I870" s="24"/>
      <c r="J870" s="24"/>
      <c r="L870" s="24"/>
      <c r="M870" s="24"/>
      <c r="N870" s="24"/>
      <c r="O870" s="24"/>
      <c r="P870" s="24"/>
      <c r="Q870" s="24"/>
      <c r="R870" s="24"/>
      <c r="S870" s="24"/>
      <c r="W870" s="24"/>
      <c r="X870" s="24"/>
      <c r="Y870" s="24"/>
      <c r="AB870" s="24"/>
      <c r="AC870" s="24"/>
      <c r="AD870" s="24"/>
      <c r="AE870" s="24"/>
      <c r="AF870" s="24"/>
      <c r="AG870" s="24"/>
      <c r="AH870" s="24"/>
      <c r="AI870" s="24"/>
    </row>
    <row r="871" spans="3:35" ht="12.75">
      <c r="C871" s="24"/>
      <c r="D871" s="24"/>
      <c r="E871" s="24"/>
      <c r="F871" s="24"/>
      <c r="G871" s="24"/>
      <c r="H871" s="24"/>
      <c r="I871" s="24"/>
      <c r="J871" s="24"/>
      <c r="L871" s="24"/>
      <c r="M871" s="24"/>
      <c r="N871" s="24"/>
      <c r="O871" s="24"/>
      <c r="P871" s="24"/>
      <c r="Q871" s="24"/>
      <c r="R871" s="24"/>
      <c r="S871" s="24"/>
      <c r="W871" s="24"/>
      <c r="X871" s="24"/>
      <c r="Y871" s="24"/>
      <c r="AB871" s="24"/>
      <c r="AC871" s="24"/>
      <c r="AD871" s="24"/>
      <c r="AE871" s="24"/>
      <c r="AF871" s="24"/>
      <c r="AG871" s="24"/>
      <c r="AH871" s="24"/>
      <c r="AI871" s="24"/>
    </row>
    <row r="872" spans="3:35" ht="12.75">
      <c r="C872" s="24"/>
      <c r="D872" s="24"/>
      <c r="E872" s="24"/>
      <c r="F872" s="24"/>
      <c r="G872" s="24"/>
      <c r="H872" s="24"/>
      <c r="I872" s="24"/>
      <c r="J872" s="24"/>
      <c r="L872" s="24"/>
      <c r="M872" s="24"/>
      <c r="N872" s="24"/>
      <c r="O872" s="24"/>
      <c r="P872" s="24"/>
      <c r="Q872" s="24"/>
      <c r="R872" s="24"/>
      <c r="S872" s="24"/>
      <c r="W872" s="24"/>
      <c r="X872" s="24"/>
      <c r="Y872" s="24"/>
      <c r="AB872" s="24"/>
      <c r="AC872" s="24"/>
      <c r="AD872" s="24"/>
      <c r="AE872" s="24"/>
      <c r="AF872" s="24"/>
      <c r="AG872" s="24"/>
      <c r="AH872" s="24"/>
      <c r="AI872" s="24"/>
    </row>
    <row r="873" spans="3:35" ht="12.75">
      <c r="C873" s="24"/>
      <c r="D873" s="24"/>
      <c r="E873" s="24"/>
      <c r="F873" s="24"/>
      <c r="G873" s="24"/>
      <c r="H873" s="24"/>
      <c r="I873" s="24"/>
      <c r="J873" s="24"/>
      <c r="L873" s="24"/>
      <c r="M873" s="24"/>
      <c r="N873" s="24"/>
      <c r="O873" s="24"/>
      <c r="P873" s="24"/>
      <c r="Q873" s="24"/>
      <c r="R873" s="24"/>
      <c r="S873" s="24"/>
      <c r="W873" s="24"/>
      <c r="X873" s="24"/>
      <c r="Y873" s="24"/>
      <c r="AB873" s="24"/>
      <c r="AC873" s="24"/>
      <c r="AD873" s="24"/>
      <c r="AE873" s="24"/>
      <c r="AF873" s="24"/>
      <c r="AG873" s="24"/>
      <c r="AH873" s="24"/>
      <c r="AI873" s="24"/>
    </row>
    <row r="874" spans="3:35" ht="12.75">
      <c r="C874" s="24"/>
      <c r="D874" s="24"/>
      <c r="E874" s="24"/>
      <c r="F874" s="24"/>
      <c r="G874" s="24"/>
      <c r="H874" s="24"/>
      <c r="I874" s="24"/>
      <c r="J874" s="24"/>
      <c r="L874" s="24"/>
      <c r="M874" s="24"/>
      <c r="N874" s="24"/>
      <c r="O874" s="24"/>
      <c r="P874" s="24"/>
      <c r="Q874" s="24"/>
      <c r="R874" s="24"/>
      <c r="S874" s="24"/>
      <c r="W874" s="24"/>
      <c r="X874" s="24"/>
      <c r="Y874" s="24"/>
      <c r="AB874" s="24"/>
      <c r="AC874" s="24"/>
      <c r="AD874" s="24"/>
      <c r="AE874" s="24"/>
      <c r="AF874" s="24"/>
      <c r="AG874" s="24"/>
      <c r="AH874" s="24"/>
      <c r="AI874" s="24"/>
    </row>
    <row r="875" spans="3:35" ht="12.75">
      <c r="C875" s="24"/>
      <c r="D875" s="24"/>
      <c r="E875" s="24"/>
      <c r="F875" s="24"/>
      <c r="G875" s="24"/>
      <c r="H875" s="24"/>
      <c r="I875" s="24"/>
      <c r="J875" s="24"/>
      <c r="L875" s="24"/>
      <c r="M875" s="24"/>
      <c r="N875" s="24"/>
      <c r="O875" s="24"/>
      <c r="P875" s="24"/>
      <c r="Q875" s="24"/>
      <c r="R875" s="24"/>
      <c r="S875" s="24"/>
      <c r="W875" s="24"/>
      <c r="X875" s="24"/>
      <c r="Y875" s="24"/>
      <c r="AB875" s="24"/>
      <c r="AC875" s="24"/>
      <c r="AD875" s="24"/>
      <c r="AE875" s="24"/>
      <c r="AF875" s="24"/>
      <c r="AG875" s="24"/>
      <c r="AH875" s="24"/>
      <c r="AI875" s="24"/>
    </row>
    <row r="876" spans="3:35" ht="12.75">
      <c r="C876" s="24"/>
      <c r="D876" s="24"/>
      <c r="E876" s="24"/>
      <c r="F876" s="24"/>
      <c r="G876" s="24"/>
      <c r="H876" s="24"/>
      <c r="I876" s="24"/>
      <c r="J876" s="24"/>
      <c r="L876" s="24"/>
      <c r="M876" s="24"/>
      <c r="N876" s="24"/>
      <c r="O876" s="24"/>
      <c r="P876" s="24"/>
      <c r="Q876" s="24"/>
      <c r="R876" s="24"/>
      <c r="S876" s="24"/>
      <c r="W876" s="24"/>
      <c r="X876" s="24"/>
      <c r="Y876" s="24"/>
      <c r="AB876" s="24"/>
      <c r="AC876" s="24"/>
      <c r="AD876" s="24"/>
      <c r="AE876" s="24"/>
      <c r="AF876" s="24"/>
      <c r="AG876" s="24"/>
      <c r="AH876" s="24"/>
      <c r="AI876" s="24"/>
    </row>
    <row r="877" spans="3:35" ht="12.75">
      <c r="C877" s="24"/>
      <c r="D877" s="24"/>
      <c r="E877" s="24"/>
      <c r="F877" s="24"/>
      <c r="G877" s="24"/>
      <c r="H877" s="24"/>
      <c r="I877" s="24"/>
      <c r="J877" s="24"/>
      <c r="L877" s="24"/>
      <c r="M877" s="24"/>
      <c r="N877" s="24"/>
      <c r="O877" s="24"/>
      <c r="P877" s="24"/>
      <c r="Q877" s="24"/>
      <c r="R877" s="24"/>
      <c r="S877" s="24"/>
      <c r="W877" s="24"/>
      <c r="X877" s="24"/>
      <c r="Y877" s="24"/>
      <c r="AB877" s="24"/>
      <c r="AC877" s="24"/>
      <c r="AD877" s="24"/>
      <c r="AE877" s="24"/>
      <c r="AF877" s="24"/>
      <c r="AG877" s="24"/>
      <c r="AH877" s="24"/>
      <c r="AI877" s="24"/>
    </row>
    <row r="878" spans="3:35" ht="12.75">
      <c r="C878" s="24"/>
      <c r="D878" s="24"/>
      <c r="E878" s="24"/>
      <c r="F878" s="24"/>
      <c r="G878" s="24"/>
      <c r="H878" s="24"/>
      <c r="I878" s="24"/>
      <c r="J878" s="24"/>
      <c r="L878" s="24"/>
      <c r="M878" s="24"/>
      <c r="N878" s="24"/>
      <c r="O878" s="24"/>
      <c r="P878" s="24"/>
      <c r="Q878" s="24"/>
      <c r="R878" s="24"/>
      <c r="S878" s="24"/>
      <c r="W878" s="24"/>
      <c r="X878" s="24"/>
      <c r="Y878" s="24"/>
      <c r="AB878" s="24"/>
      <c r="AC878" s="24"/>
      <c r="AD878" s="24"/>
      <c r="AE878" s="24"/>
      <c r="AF878" s="24"/>
      <c r="AG878" s="24"/>
      <c r="AH878" s="24"/>
      <c r="AI878" s="24"/>
    </row>
    <row r="879" spans="3:35" ht="12.75">
      <c r="C879" s="24"/>
      <c r="D879" s="24"/>
      <c r="E879" s="24"/>
      <c r="F879" s="24"/>
      <c r="G879" s="24"/>
      <c r="H879" s="24"/>
      <c r="I879" s="24"/>
      <c r="J879" s="24"/>
      <c r="L879" s="24"/>
      <c r="M879" s="24"/>
      <c r="N879" s="24"/>
      <c r="O879" s="24"/>
      <c r="P879" s="24"/>
      <c r="Q879" s="24"/>
      <c r="R879" s="24"/>
      <c r="S879" s="24"/>
      <c r="W879" s="24"/>
      <c r="X879" s="24"/>
      <c r="Y879" s="24"/>
      <c r="AB879" s="24"/>
      <c r="AC879" s="24"/>
      <c r="AD879" s="24"/>
      <c r="AE879" s="24"/>
      <c r="AF879" s="24"/>
      <c r="AG879" s="24"/>
      <c r="AH879" s="24"/>
      <c r="AI879" s="24"/>
    </row>
    <row r="880" spans="3:35" ht="12.75">
      <c r="C880" s="24"/>
      <c r="D880" s="24"/>
      <c r="E880" s="24"/>
      <c r="F880" s="24"/>
      <c r="G880" s="24"/>
      <c r="H880" s="24"/>
      <c r="I880" s="24"/>
      <c r="J880" s="24"/>
      <c r="L880" s="24"/>
      <c r="M880" s="24"/>
      <c r="N880" s="24"/>
      <c r="O880" s="24"/>
      <c r="P880" s="24"/>
      <c r="Q880" s="24"/>
      <c r="R880" s="24"/>
      <c r="S880" s="24"/>
      <c r="W880" s="24"/>
      <c r="X880" s="24"/>
      <c r="Y880" s="24"/>
      <c r="AB880" s="24"/>
      <c r="AC880" s="24"/>
      <c r="AD880" s="24"/>
      <c r="AE880" s="24"/>
      <c r="AF880" s="24"/>
      <c r="AG880" s="24"/>
      <c r="AH880" s="24"/>
      <c r="AI880" s="24"/>
    </row>
    <row r="881" spans="3:35" ht="12.75">
      <c r="C881" s="24"/>
      <c r="D881" s="24"/>
      <c r="E881" s="24"/>
      <c r="F881" s="24"/>
      <c r="G881" s="24"/>
      <c r="H881" s="24"/>
      <c r="I881" s="24"/>
      <c r="J881" s="24"/>
      <c r="L881" s="24"/>
      <c r="M881" s="24"/>
      <c r="N881" s="24"/>
      <c r="O881" s="24"/>
      <c r="P881" s="24"/>
      <c r="Q881" s="24"/>
      <c r="R881" s="24"/>
      <c r="S881" s="24"/>
      <c r="W881" s="24"/>
      <c r="X881" s="24"/>
      <c r="Y881" s="24"/>
      <c r="AB881" s="24"/>
      <c r="AC881" s="24"/>
      <c r="AD881" s="24"/>
      <c r="AE881" s="24"/>
      <c r="AF881" s="24"/>
      <c r="AG881" s="24"/>
      <c r="AH881" s="24"/>
      <c r="AI881" s="24"/>
    </row>
    <row r="882" spans="3:35" ht="12.75">
      <c r="C882" s="24"/>
      <c r="D882" s="24"/>
      <c r="E882" s="24"/>
      <c r="F882" s="24"/>
      <c r="G882" s="24"/>
      <c r="H882" s="24"/>
      <c r="I882" s="24"/>
      <c r="J882" s="24"/>
      <c r="L882" s="24"/>
      <c r="M882" s="24"/>
      <c r="N882" s="24"/>
      <c r="O882" s="24"/>
      <c r="P882" s="24"/>
      <c r="Q882" s="24"/>
      <c r="R882" s="24"/>
      <c r="S882" s="24"/>
      <c r="W882" s="24"/>
      <c r="X882" s="24"/>
      <c r="Y882" s="24"/>
      <c r="AB882" s="24"/>
      <c r="AC882" s="24"/>
      <c r="AD882" s="24"/>
      <c r="AE882" s="24"/>
      <c r="AF882" s="24"/>
      <c r="AG882" s="24"/>
      <c r="AH882" s="24"/>
      <c r="AI882" s="24"/>
    </row>
    <row r="883" spans="3:35" ht="12.75">
      <c r="C883" s="24"/>
      <c r="D883" s="24"/>
      <c r="E883" s="24"/>
      <c r="F883" s="24"/>
      <c r="G883" s="24"/>
      <c r="H883" s="24"/>
      <c r="I883" s="24"/>
      <c r="J883" s="24"/>
      <c r="L883" s="24"/>
      <c r="M883" s="24"/>
      <c r="N883" s="24"/>
      <c r="O883" s="24"/>
      <c r="P883" s="24"/>
      <c r="Q883" s="24"/>
      <c r="R883" s="24"/>
      <c r="S883" s="24"/>
      <c r="W883" s="24"/>
      <c r="X883" s="24"/>
      <c r="Y883" s="24"/>
      <c r="AB883" s="24"/>
      <c r="AC883" s="24"/>
      <c r="AD883" s="24"/>
      <c r="AE883" s="24"/>
      <c r="AF883" s="24"/>
      <c r="AG883" s="24"/>
      <c r="AH883" s="24"/>
      <c r="AI883" s="24"/>
    </row>
    <row r="884" spans="3:35" ht="12.75">
      <c r="C884" s="24"/>
      <c r="D884" s="24"/>
      <c r="E884" s="24"/>
      <c r="F884" s="24"/>
      <c r="G884" s="24"/>
      <c r="H884" s="24"/>
      <c r="I884" s="24"/>
      <c r="J884" s="24"/>
      <c r="L884" s="24"/>
      <c r="M884" s="24"/>
      <c r="N884" s="24"/>
      <c r="O884" s="24"/>
      <c r="P884" s="24"/>
      <c r="Q884" s="24"/>
      <c r="R884" s="24"/>
      <c r="S884" s="24"/>
      <c r="W884" s="24"/>
      <c r="X884" s="24"/>
      <c r="Y884" s="24"/>
      <c r="AB884" s="24"/>
      <c r="AC884" s="24"/>
      <c r="AD884" s="24"/>
      <c r="AE884" s="24"/>
      <c r="AF884" s="24"/>
      <c r="AG884" s="24"/>
      <c r="AH884" s="24"/>
      <c r="AI884" s="24"/>
    </row>
    <row r="885" spans="3:35" ht="12.75">
      <c r="C885" s="24"/>
      <c r="D885" s="24"/>
      <c r="E885" s="24"/>
      <c r="F885" s="24"/>
      <c r="G885" s="24"/>
      <c r="H885" s="24"/>
      <c r="I885" s="24"/>
      <c r="J885" s="24"/>
      <c r="L885" s="24"/>
      <c r="M885" s="24"/>
      <c r="N885" s="24"/>
      <c r="O885" s="24"/>
      <c r="P885" s="24"/>
      <c r="Q885" s="24"/>
      <c r="R885" s="24"/>
      <c r="S885" s="24"/>
      <c r="W885" s="24"/>
      <c r="X885" s="24"/>
      <c r="Y885" s="24"/>
      <c r="AB885" s="24"/>
      <c r="AC885" s="24"/>
      <c r="AD885" s="24"/>
      <c r="AE885" s="24"/>
      <c r="AF885" s="24"/>
      <c r="AG885" s="24"/>
      <c r="AH885" s="24"/>
      <c r="AI885" s="24"/>
    </row>
    <row r="886" spans="3:35" ht="12.75">
      <c r="C886" s="24"/>
      <c r="D886" s="24"/>
      <c r="E886" s="24"/>
      <c r="F886" s="24"/>
      <c r="G886" s="24"/>
      <c r="H886" s="24"/>
      <c r="I886" s="24"/>
      <c r="J886" s="24"/>
      <c r="L886" s="24"/>
      <c r="M886" s="24"/>
      <c r="N886" s="24"/>
      <c r="O886" s="24"/>
      <c r="P886" s="24"/>
      <c r="Q886" s="24"/>
      <c r="R886" s="24"/>
      <c r="S886" s="24"/>
      <c r="W886" s="24"/>
      <c r="X886" s="24"/>
      <c r="Y886" s="24"/>
      <c r="AB886" s="24"/>
      <c r="AC886" s="24"/>
      <c r="AD886" s="24"/>
      <c r="AE886" s="24"/>
      <c r="AF886" s="24"/>
      <c r="AG886" s="24"/>
      <c r="AH886" s="24"/>
      <c r="AI886" s="24"/>
    </row>
    <row r="887" spans="3:35" ht="12.75">
      <c r="C887" s="24"/>
      <c r="D887" s="24"/>
      <c r="E887" s="24"/>
      <c r="F887" s="24"/>
      <c r="G887" s="24"/>
      <c r="H887" s="24"/>
      <c r="I887" s="24"/>
      <c r="J887" s="24"/>
      <c r="L887" s="24"/>
      <c r="M887" s="24"/>
      <c r="N887" s="24"/>
      <c r="O887" s="24"/>
      <c r="P887" s="24"/>
      <c r="Q887" s="24"/>
      <c r="R887" s="24"/>
      <c r="S887" s="24"/>
      <c r="W887" s="24"/>
      <c r="X887" s="24"/>
      <c r="Y887" s="24"/>
      <c r="AB887" s="24"/>
      <c r="AC887" s="24"/>
      <c r="AD887" s="24"/>
      <c r="AE887" s="24"/>
      <c r="AF887" s="24"/>
      <c r="AG887" s="24"/>
      <c r="AH887" s="24"/>
      <c r="AI887" s="24"/>
    </row>
    <row r="888" spans="3:35" ht="12.75">
      <c r="C888" s="24"/>
      <c r="D888" s="24"/>
      <c r="E888" s="24"/>
      <c r="F888" s="24"/>
      <c r="G888" s="24"/>
      <c r="H888" s="24"/>
      <c r="I888" s="24"/>
      <c r="J888" s="24"/>
      <c r="L888" s="24"/>
      <c r="M888" s="24"/>
      <c r="N888" s="24"/>
      <c r="O888" s="24"/>
      <c r="P888" s="24"/>
      <c r="Q888" s="24"/>
      <c r="R888" s="24"/>
      <c r="S888" s="24"/>
      <c r="W888" s="24"/>
      <c r="X888" s="24"/>
      <c r="Y888" s="24"/>
      <c r="AB888" s="24"/>
      <c r="AC888" s="24"/>
      <c r="AD888" s="24"/>
      <c r="AE888" s="24"/>
      <c r="AF888" s="24"/>
      <c r="AG888" s="24"/>
      <c r="AH888" s="24"/>
      <c r="AI888" s="24"/>
    </row>
    <row r="889" spans="3:35" ht="12.75">
      <c r="C889" s="24"/>
      <c r="D889" s="24"/>
      <c r="E889" s="24"/>
      <c r="F889" s="24"/>
      <c r="G889" s="24"/>
      <c r="H889" s="24"/>
      <c r="I889" s="24"/>
      <c r="J889" s="24"/>
      <c r="L889" s="24"/>
      <c r="M889" s="24"/>
      <c r="N889" s="24"/>
      <c r="O889" s="24"/>
      <c r="P889" s="24"/>
      <c r="Q889" s="24"/>
      <c r="R889" s="24"/>
      <c r="S889" s="24"/>
      <c r="W889" s="24"/>
      <c r="X889" s="24"/>
      <c r="Y889" s="24"/>
      <c r="AB889" s="24"/>
      <c r="AC889" s="24"/>
      <c r="AD889" s="24"/>
      <c r="AE889" s="24"/>
      <c r="AF889" s="24"/>
      <c r="AG889" s="24"/>
      <c r="AH889" s="24"/>
      <c r="AI889" s="24"/>
    </row>
    <row r="890" spans="3:35" ht="12.75">
      <c r="C890" s="24"/>
      <c r="D890" s="24"/>
      <c r="E890" s="24"/>
      <c r="F890" s="24"/>
      <c r="G890" s="24"/>
      <c r="H890" s="24"/>
      <c r="I890" s="24"/>
      <c r="J890" s="24"/>
      <c r="L890" s="24"/>
      <c r="M890" s="24"/>
      <c r="N890" s="24"/>
      <c r="O890" s="24"/>
      <c r="P890" s="24"/>
      <c r="Q890" s="24"/>
      <c r="R890" s="24"/>
      <c r="S890" s="24"/>
      <c r="W890" s="24"/>
      <c r="X890" s="24"/>
      <c r="Y890" s="24"/>
      <c r="AB890" s="24"/>
      <c r="AC890" s="24"/>
      <c r="AD890" s="24"/>
      <c r="AE890" s="24"/>
      <c r="AF890" s="24"/>
      <c r="AG890" s="24"/>
      <c r="AH890" s="24"/>
      <c r="AI890" s="24"/>
    </row>
    <row r="891" spans="3:35" ht="12.75">
      <c r="C891" s="24"/>
      <c r="D891" s="24"/>
      <c r="E891" s="24"/>
      <c r="F891" s="24"/>
      <c r="G891" s="24"/>
      <c r="H891" s="24"/>
      <c r="I891" s="24"/>
      <c r="J891" s="24"/>
      <c r="L891" s="24"/>
      <c r="M891" s="24"/>
      <c r="N891" s="24"/>
      <c r="O891" s="24"/>
      <c r="P891" s="24"/>
      <c r="Q891" s="24"/>
      <c r="R891" s="24"/>
      <c r="S891" s="24"/>
      <c r="W891" s="24"/>
      <c r="X891" s="24"/>
      <c r="Y891" s="24"/>
      <c r="AB891" s="24"/>
      <c r="AC891" s="24"/>
      <c r="AD891" s="24"/>
      <c r="AE891" s="24"/>
      <c r="AF891" s="24"/>
      <c r="AG891" s="24"/>
      <c r="AH891" s="24"/>
      <c r="AI891" s="24"/>
    </row>
    <row r="892" spans="3:35" ht="12.75">
      <c r="C892" s="24"/>
      <c r="D892" s="24"/>
      <c r="E892" s="24"/>
      <c r="F892" s="24"/>
      <c r="G892" s="24"/>
      <c r="H892" s="24"/>
      <c r="I892" s="24"/>
      <c r="J892" s="24"/>
      <c r="L892" s="24"/>
      <c r="M892" s="24"/>
      <c r="N892" s="24"/>
      <c r="O892" s="24"/>
      <c r="P892" s="24"/>
      <c r="Q892" s="24"/>
      <c r="R892" s="24"/>
      <c r="S892" s="24"/>
      <c r="W892" s="24"/>
      <c r="X892" s="24"/>
      <c r="Y892" s="24"/>
      <c r="AB892" s="24"/>
      <c r="AC892" s="24"/>
      <c r="AD892" s="24"/>
      <c r="AE892" s="24"/>
      <c r="AF892" s="24"/>
      <c r="AG892" s="24"/>
      <c r="AH892" s="24"/>
      <c r="AI892" s="24"/>
    </row>
    <row r="893" spans="3:35" ht="12.75">
      <c r="C893" s="24"/>
      <c r="D893" s="24"/>
      <c r="E893" s="24"/>
      <c r="F893" s="24"/>
      <c r="G893" s="24"/>
      <c r="H893" s="24"/>
      <c r="I893" s="24"/>
      <c r="J893" s="24"/>
      <c r="L893" s="24"/>
      <c r="M893" s="24"/>
      <c r="N893" s="24"/>
      <c r="O893" s="24"/>
      <c r="P893" s="24"/>
      <c r="Q893" s="24"/>
      <c r="R893" s="24"/>
      <c r="S893" s="24"/>
      <c r="W893" s="24"/>
      <c r="X893" s="24"/>
      <c r="Y893" s="24"/>
      <c r="AB893" s="24"/>
      <c r="AC893" s="24"/>
      <c r="AD893" s="24"/>
      <c r="AE893" s="24"/>
      <c r="AF893" s="24"/>
      <c r="AG893" s="24"/>
      <c r="AH893" s="24"/>
      <c r="AI893" s="24"/>
    </row>
    <row r="894" spans="3:35" ht="12.75">
      <c r="C894" s="24"/>
      <c r="D894" s="24"/>
      <c r="E894" s="24"/>
      <c r="F894" s="24"/>
      <c r="G894" s="24"/>
      <c r="H894" s="24"/>
      <c r="I894" s="24"/>
      <c r="J894" s="24"/>
      <c r="L894" s="24"/>
      <c r="M894" s="24"/>
      <c r="N894" s="24"/>
      <c r="O894" s="24"/>
      <c r="P894" s="24"/>
      <c r="Q894" s="24"/>
      <c r="R894" s="24"/>
      <c r="S894" s="24"/>
      <c r="W894" s="24"/>
      <c r="X894" s="24"/>
      <c r="Y894" s="24"/>
      <c r="AB894" s="24"/>
      <c r="AC894" s="24"/>
      <c r="AD894" s="24"/>
      <c r="AE894" s="24"/>
      <c r="AF894" s="24"/>
      <c r="AG894" s="24"/>
      <c r="AH894" s="24"/>
      <c r="AI894" s="24"/>
    </row>
    <row r="895" spans="3:35" ht="12.75">
      <c r="C895" s="24"/>
      <c r="D895" s="24"/>
      <c r="E895" s="24"/>
      <c r="F895" s="24"/>
      <c r="G895" s="24"/>
      <c r="H895" s="24"/>
      <c r="I895" s="24"/>
      <c r="J895" s="24"/>
      <c r="L895" s="24"/>
      <c r="M895" s="24"/>
      <c r="N895" s="24"/>
      <c r="O895" s="24"/>
      <c r="P895" s="24"/>
      <c r="Q895" s="24"/>
      <c r="R895" s="24"/>
      <c r="S895" s="24"/>
      <c r="W895" s="24"/>
      <c r="X895" s="24"/>
      <c r="Y895" s="24"/>
      <c r="AB895" s="24"/>
      <c r="AC895" s="24"/>
      <c r="AD895" s="24"/>
      <c r="AE895" s="24"/>
      <c r="AF895" s="24"/>
      <c r="AG895" s="24"/>
      <c r="AH895" s="24"/>
      <c r="AI895" s="24"/>
    </row>
    <row r="896" spans="3:35" ht="12.75">
      <c r="C896" s="24"/>
      <c r="D896" s="24"/>
      <c r="E896" s="24"/>
      <c r="F896" s="24"/>
      <c r="G896" s="24"/>
      <c r="H896" s="24"/>
      <c r="I896" s="24"/>
      <c r="J896" s="24"/>
      <c r="L896" s="24"/>
      <c r="M896" s="24"/>
      <c r="N896" s="24"/>
      <c r="O896" s="24"/>
      <c r="P896" s="24"/>
      <c r="Q896" s="24"/>
      <c r="R896" s="24"/>
      <c r="S896" s="24"/>
      <c r="W896" s="24"/>
      <c r="X896" s="24"/>
      <c r="Y896" s="24"/>
      <c r="AB896" s="24"/>
      <c r="AC896" s="24"/>
      <c r="AD896" s="24"/>
      <c r="AE896" s="24"/>
      <c r="AF896" s="24"/>
      <c r="AG896" s="24"/>
      <c r="AH896" s="24"/>
      <c r="AI896" s="24"/>
    </row>
    <row r="897" spans="3:35" ht="12.75">
      <c r="C897" s="24"/>
      <c r="D897" s="24"/>
      <c r="E897" s="24"/>
      <c r="F897" s="24"/>
      <c r="G897" s="24"/>
      <c r="H897" s="24"/>
      <c r="I897" s="24"/>
      <c r="J897" s="24"/>
      <c r="L897" s="24"/>
      <c r="M897" s="24"/>
      <c r="N897" s="24"/>
      <c r="O897" s="24"/>
      <c r="P897" s="24"/>
      <c r="Q897" s="24"/>
      <c r="R897" s="24"/>
      <c r="S897" s="24"/>
      <c r="W897" s="24"/>
      <c r="X897" s="24"/>
      <c r="Y897" s="24"/>
      <c r="AB897" s="24"/>
      <c r="AC897" s="24"/>
      <c r="AD897" s="24"/>
      <c r="AE897" s="24"/>
      <c r="AF897" s="24"/>
      <c r="AG897" s="24"/>
      <c r="AH897" s="24"/>
      <c r="AI897" s="24"/>
    </row>
    <row r="898" spans="3:35" ht="12.75">
      <c r="C898" s="24"/>
      <c r="D898" s="24"/>
      <c r="E898" s="24"/>
      <c r="F898" s="24"/>
      <c r="G898" s="24"/>
      <c r="H898" s="24"/>
      <c r="I898" s="24"/>
      <c r="J898" s="24"/>
      <c r="L898" s="24"/>
      <c r="M898" s="24"/>
      <c r="N898" s="24"/>
      <c r="O898" s="24"/>
      <c r="P898" s="24"/>
      <c r="Q898" s="24"/>
      <c r="R898" s="24"/>
      <c r="S898" s="24"/>
      <c r="W898" s="24"/>
      <c r="X898" s="24"/>
      <c r="Y898" s="24"/>
      <c r="AB898" s="24"/>
      <c r="AC898" s="24"/>
      <c r="AD898" s="24"/>
      <c r="AE898" s="24"/>
      <c r="AF898" s="24"/>
      <c r="AG898" s="24"/>
      <c r="AH898" s="24"/>
      <c r="AI898" s="24"/>
    </row>
    <row r="899" spans="3:35" ht="12.75">
      <c r="C899" s="24"/>
      <c r="D899" s="24"/>
      <c r="E899" s="24"/>
      <c r="F899" s="24"/>
      <c r="G899" s="24"/>
      <c r="H899" s="24"/>
      <c r="I899" s="24"/>
      <c r="J899" s="24"/>
      <c r="L899" s="24"/>
      <c r="M899" s="24"/>
      <c r="N899" s="24"/>
      <c r="O899" s="24"/>
      <c r="P899" s="24"/>
      <c r="Q899" s="24"/>
      <c r="R899" s="24"/>
      <c r="S899" s="24"/>
      <c r="W899" s="24"/>
      <c r="X899" s="24"/>
      <c r="Y899" s="24"/>
      <c r="AB899" s="24"/>
      <c r="AC899" s="24"/>
      <c r="AD899" s="24"/>
      <c r="AE899" s="24"/>
      <c r="AF899" s="24"/>
      <c r="AG899" s="24"/>
      <c r="AH899" s="24"/>
      <c r="AI899" s="24"/>
    </row>
    <row r="900" spans="3:35" ht="12.75">
      <c r="C900" s="24"/>
      <c r="D900" s="24"/>
      <c r="E900" s="24"/>
      <c r="F900" s="24"/>
      <c r="G900" s="24"/>
      <c r="H900" s="24"/>
      <c r="I900" s="24"/>
      <c r="J900" s="24"/>
      <c r="L900" s="24"/>
      <c r="M900" s="24"/>
      <c r="N900" s="24"/>
      <c r="O900" s="24"/>
      <c r="P900" s="24"/>
      <c r="Q900" s="24"/>
      <c r="R900" s="24"/>
      <c r="S900" s="24"/>
      <c r="W900" s="24"/>
      <c r="X900" s="24"/>
      <c r="Y900" s="24"/>
      <c r="AB900" s="24"/>
      <c r="AC900" s="24"/>
      <c r="AD900" s="24"/>
      <c r="AE900" s="24"/>
      <c r="AF900" s="24"/>
      <c r="AG900" s="24"/>
      <c r="AH900" s="24"/>
      <c r="AI900" s="24"/>
    </row>
    <row r="901" spans="3:35" ht="12.75">
      <c r="C901" s="24"/>
      <c r="D901" s="24"/>
      <c r="E901" s="24"/>
      <c r="F901" s="24"/>
      <c r="G901" s="24"/>
      <c r="H901" s="24"/>
      <c r="I901" s="24"/>
      <c r="J901" s="24"/>
      <c r="L901" s="24"/>
      <c r="M901" s="24"/>
      <c r="N901" s="24"/>
      <c r="O901" s="24"/>
      <c r="P901" s="24"/>
      <c r="Q901" s="24"/>
      <c r="R901" s="24"/>
      <c r="S901" s="24"/>
      <c r="W901" s="24"/>
      <c r="X901" s="24"/>
      <c r="Y901" s="24"/>
      <c r="AB901" s="24"/>
      <c r="AC901" s="24"/>
      <c r="AD901" s="24"/>
      <c r="AE901" s="24"/>
      <c r="AF901" s="24"/>
      <c r="AG901" s="24"/>
      <c r="AH901" s="24"/>
      <c r="AI901" s="24"/>
    </row>
    <row r="902" spans="3:35" ht="12.75">
      <c r="C902" s="24"/>
      <c r="D902" s="24"/>
      <c r="E902" s="24"/>
      <c r="F902" s="24"/>
      <c r="G902" s="24"/>
      <c r="H902" s="24"/>
      <c r="I902" s="24"/>
      <c r="J902" s="24"/>
      <c r="L902" s="24"/>
      <c r="M902" s="24"/>
      <c r="N902" s="24"/>
      <c r="O902" s="24"/>
      <c r="P902" s="24"/>
      <c r="Q902" s="24"/>
      <c r="R902" s="24"/>
      <c r="S902" s="24"/>
      <c r="W902" s="24"/>
      <c r="X902" s="24"/>
      <c r="Y902" s="24"/>
      <c r="AB902" s="24"/>
      <c r="AC902" s="24"/>
      <c r="AD902" s="24"/>
      <c r="AE902" s="24"/>
      <c r="AF902" s="24"/>
      <c r="AG902" s="24"/>
      <c r="AH902" s="24"/>
      <c r="AI902" s="24"/>
    </row>
    <row r="903" spans="3:35" ht="12.75">
      <c r="C903" s="24"/>
      <c r="D903" s="24"/>
      <c r="E903" s="24"/>
      <c r="F903" s="24"/>
      <c r="G903" s="24"/>
      <c r="H903" s="24"/>
      <c r="I903" s="24"/>
      <c r="J903" s="24"/>
      <c r="L903" s="24"/>
      <c r="M903" s="24"/>
      <c r="N903" s="24"/>
      <c r="O903" s="24"/>
      <c r="P903" s="24"/>
      <c r="Q903" s="24"/>
      <c r="R903" s="24"/>
      <c r="S903" s="24"/>
      <c r="W903" s="24"/>
      <c r="X903" s="24"/>
      <c r="Y903" s="24"/>
      <c r="AB903" s="24"/>
      <c r="AC903" s="24"/>
      <c r="AD903" s="24"/>
      <c r="AE903" s="24"/>
      <c r="AF903" s="24"/>
      <c r="AG903" s="24"/>
      <c r="AH903" s="24"/>
      <c r="AI903" s="24"/>
    </row>
    <row r="904" spans="3:35" ht="12.75">
      <c r="C904" s="24"/>
      <c r="D904" s="24"/>
      <c r="E904" s="24"/>
      <c r="F904" s="24"/>
      <c r="G904" s="24"/>
      <c r="H904" s="24"/>
      <c r="I904" s="24"/>
      <c r="J904" s="24"/>
      <c r="L904" s="24"/>
      <c r="M904" s="24"/>
      <c r="N904" s="24"/>
      <c r="O904" s="24"/>
      <c r="P904" s="24"/>
      <c r="Q904" s="24"/>
      <c r="R904" s="24"/>
      <c r="S904" s="24"/>
      <c r="W904" s="24"/>
      <c r="X904" s="24"/>
      <c r="Y904" s="24"/>
      <c r="AB904" s="24"/>
      <c r="AC904" s="24"/>
      <c r="AD904" s="24"/>
      <c r="AE904" s="24"/>
      <c r="AF904" s="24"/>
      <c r="AG904" s="24"/>
      <c r="AH904" s="24"/>
      <c r="AI904" s="24"/>
    </row>
    <row r="905" spans="3:35" ht="12.75">
      <c r="C905" s="24"/>
      <c r="D905" s="24"/>
      <c r="E905" s="24"/>
      <c r="F905" s="24"/>
      <c r="G905" s="24"/>
      <c r="H905" s="24"/>
      <c r="I905" s="24"/>
      <c r="J905" s="24"/>
      <c r="L905" s="24"/>
      <c r="M905" s="24"/>
      <c r="N905" s="24"/>
      <c r="O905" s="24"/>
      <c r="P905" s="24"/>
      <c r="Q905" s="24"/>
      <c r="R905" s="24"/>
      <c r="S905" s="24"/>
      <c r="W905" s="24"/>
      <c r="X905" s="24"/>
      <c r="Y905" s="24"/>
      <c r="AB905" s="24"/>
      <c r="AC905" s="24"/>
      <c r="AD905" s="24"/>
      <c r="AE905" s="24"/>
      <c r="AF905" s="24"/>
      <c r="AG905" s="24"/>
      <c r="AH905" s="24"/>
      <c r="AI905" s="24"/>
    </row>
    <row r="906" spans="3:35" ht="12.75">
      <c r="C906" s="24"/>
      <c r="D906" s="24"/>
      <c r="E906" s="24"/>
      <c r="F906" s="24"/>
      <c r="G906" s="24"/>
      <c r="H906" s="24"/>
      <c r="I906" s="24"/>
      <c r="J906" s="24"/>
      <c r="L906" s="24"/>
      <c r="M906" s="24"/>
      <c r="N906" s="24"/>
      <c r="O906" s="24"/>
      <c r="P906" s="24"/>
      <c r="Q906" s="24"/>
      <c r="R906" s="24"/>
      <c r="S906" s="24"/>
      <c r="W906" s="24"/>
      <c r="X906" s="24"/>
      <c r="Y906" s="24"/>
      <c r="AB906" s="24"/>
      <c r="AC906" s="24"/>
      <c r="AD906" s="24"/>
      <c r="AE906" s="24"/>
      <c r="AF906" s="24"/>
      <c r="AG906" s="24"/>
      <c r="AH906" s="24"/>
      <c r="AI906" s="24"/>
    </row>
    <row r="907" spans="3:35" ht="12.75">
      <c r="C907" s="24"/>
      <c r="D907" s="24"/>
      <c r="E907" s="24"/>
      <c r="F907" s="24"/>
      <c r="G907" s="24"/>
      <c r="H907" s="24"/>
      <c r="I907" s="24"/>
      <c r="J907" s="24"/>
      <c r="L907" s="24"/>
      <c r="M907" s="24"/>
      <c r="N907" s="24"/>
      <c r="O907" s="24"/>
      <c r="P907" s="24"/>
      <c r="Q907" s="24"/>
      <c r="R907" s="24"/>
      <c r="S907" s="24"/>
      <c r="W907" s="24"/>
      <c r="X907" s="24"/>
      <c r="Y907" s="24"/>
      <c r="AB907" s="24"/>
      <c r="AC907" s="24"/>
      <c r="AD907" s="24"/>
      <c r="AE907" s="24"/>
      <c r="AF907" s="24"/>
      <c r="AG907" s="24"/>
      <c r="AH907" s="24"/>
      <c r="AI907" s="24"/>
    </row>
    <row r="908" spans="3:35" ht="12.75">
      <c r="C908" s="24"/>
      <c r="D908" s="24"/>
      <c r="E908" s="24"/>
      <c r="F908" s="24"/>
      <c r="G908" s="24"/>
      <c r="H908" s="24"/>
      <c r="I908" s="24"/>
      <c r="J908" s="24"/>
      <c r="L908" s="24"/>
      <c r="M908" s="24"/>
      <c r="N908" s="24"/>
      <c r="O908" s="24"/>
      <c r="P908" s="24"/>
      <c r="Q908" s="24"/>
      <c r="R908" s="24"/>
      <c r="S908" s="24"/>
      <c r="W908" s="24"/>
      <c r="X908" s="24"/>
      <c r="Y908" s="24"/>
      <c r="AB908" s="24"/>
      <c r="AC908" s="24"/>
      <c r="AD908" s="24"/>
      <c r="AE908" s="24"/>
      <c r="AF908" s="24"/>
      <c r="AG908" s="24"/>
      <c r="AH908" s="24"/>
      <c r="AI908" s="24"/>
    </row>
    <row r="909" spans="3:35" ht="12.75">
      <c r="C909" s="24"/>
      <c r="D909" s="24"/>
      <c r="E909" s="24"/>
      <c r="F909" s="24"/>
      <c r="G909" s="24"/>
      <c r="H909" s="24"/>
      <c r="I909" s="24"/>
      <c r="J909" s="24"/>
      <c r="L909" s="24"/>
      <c r="M909" s="24"/>
      <c r="N909" s="24"/>
      <c r="O909" s="24"/>
      <c r="P909" s="24"/>
      <c r="Q909" s="24"/>
      <c r="R909" s="24"/>
      <c r="S909" s="24"/>
      <c r="W909" s="24"/>
      <c r="X909" s="24"/>
      <c r="Y909" s="24"/>
      <c r="AB909" s="24"/>
      <c r="AC909" s="24"/>
      <c r="AD909" s="24"/>
      <c r="AE909" s="24"/>
      <c r="AF909" s="24"/>
      <c r="AG909" s="24"/>
      <c r="AH909" s="24"/>
      <c r="AI909" s="24"/>
    </row>
    <row r="910" spans="3:35" ht="12.75">
      <c r="C910" s="24"/>
      <c r="D910" s="24"/>
      <c r="E910" s="24"/>
      <c r="F910" s="24"/>
      <c r="G910" s="24"/>
      <c r="H910" s="24"/>
      <c r="I910" s="24"/>
      <c r="J910" s="24"/>
      <c r="L910" s="24"/>
      <c r="M910" s="24"/>
      <c r="N910" s="24"/>
      <c r="O910" s="24"/>
      <c r="P910" s="24"/>
      <c r="Q910" s="24"/>
      <c r="R910" s="24"/>
      <c r="S910" s="24"/>
      <c r="W910" s="24"/>
      <c r="X910" s="24"/>
      <c r="Y910" s="24"/>
      <c r="AB910" s="24"/>
      <c r="AC910" s="24"/>
      <c r="AD910" s="24"/>
      <c r="AE910" s="24"/>
      <c r="AF910" s="24"/>
      <c r="AG910" s="24"/>
      <c r="AH910" s="24"/>
      <c r="AI910" s="24"/>
    </row>
    <row r="911" spans="3:35" ht="12.75">
      <c r="C911" s="24"/>
      <c r="D911" s="24"/>
      <c r="E911" s="24"/>
      <c r="F911" s="24"/>
      <c r="G911" s="24"/>
      <c r="H911" s="24"/>
      <c r="I911" s="24"/>
      <c r="J911" s="24"/>
      <c r="L911" s="24"/>
      <c r="M911" s="24"/>
      <c r="N911" s="24"/>
      <c r="O911" s="24"/>
      <c r="P911" s="24"/>
      <c r="Q911" s="24"/>
      <c r="R911" s="24"/>
      <c r="S911" s="24"/>
      <c r="W911" s="24"/>
      <c r="X911" s="24"/>
      <c r="Y911" s="24"/>
      <c r="AB911" s="24"/>
      <c r="AC911" s="24"/>
      <c r="AD911" s="24"/>
      <c r="AE911" s="24"/>
      <c r="AF911" s="24"/>
      <c r="AG911" s="24"/>
      <c r="AH911" s="24"/>
      <c r="AI911" s="24"/>
    </row>
    <row r="912" spans="3:35" ht="12.75">
      <c r="C912" s="24"/>
      <c r="D912" s="24"/>
      <c r="E912" s="24"/>
      <c r="F912" s="24"/>
      <c r="G912" s="24"/>
      <c r="H912" s="24"/>
      <c r="I912" s="24"/>
      <c r="J912" s="24"/>
      <c r="L912" s="24"/>
      <c r="M912" s="24"/>
      <c r="N912" s="24"/>
      <c r="O912" s="24"/>
      <c r="P912" s="24"/>
      <c r="Q912" s="24"/>
      <c r="R912" s="24"/>
      <c r="S912" s="24"/>
      <c r="W912" s="24"/>
      <c r="X912" s="24"/>
      <c r="Y912" s="24"/>
      <c r="AB912" s="24"/>
      <c r="AC912" s="24"/>
      <c r="AD912" s="24"/>
      <c r="AE912" s="24"/>
      <c r="AF912" s="24"/>
      <c r="AG912" s="24"/>
      <c r="AH912" s="24"/>
      <c r="AI912" s="24"/>
    </row>
    <row r="913" spans="3:35" ht="12.75">
      <c r="C913" s="24"/>
      <c r="D913" s="24"/>
      <c r="E913" s="24"/>
      <c r="F913" s="24"/>
      <c r="G913" s="24"/>
      <c r="H913" s="24"/>
      <c r="I913" s="24"/>
      <c r="J913" s="24"/>
      <c r="L913" s="24"/>
      <c r="M913" s="24"/>
      <c r="N913" s="24"/>
      <c r="O913" s="24"/>
      <c r="P913" s="24"/>
      <c r="Q913" s="24"/>
      <c r="R913" s="24"/>
      <c r="S913" s="24"/>
      <c r="W913" s="24"/>
      <c r="X913" s="24"/>
      <c r="Y913" s="24"/>
      <c r="AB913" s="24"/>
      <c r="AC913" s="24"/>
      <c r="AD913" s="24"/>
      <c r="AE913" s="24"/>
      <c r="AF913" s="24"/>
      <c r="AG913" s="24"/>
      <c r="AH913" s="24"/>
      <c r="AI913" s="24"/>
    </row>
    <row r="914" spans="3:35" ht="12.75">
      <c r="C914" s="24"/>
      <c r="D914" s="24"/>
      <c r="E914" s="24"/>
      <c r="F914" s="24"/>
      <c r="G914" s="24"/>
      <c r="H914" s="24"/>
      <c r="I914" s="24"/>
      <c r="J914" s="24"/>
      <c r="L914" s="24"/>
      <c r="M914" s="24"/>
      <c r="N914" s="24"/>
      <c r="O914" s="24"/>
      <c r="P914" s="24"/>
      <c r="Q914" s="24"/>
      <c r="R914" s="24"/>
      <c r="S914" s="24"/>
      <c r="W914" s="24"/>
      <c r="X914" s="24"/>
      <c r="Y914" s="24"/>
      <c r="AB914" s="24"/>
      <c r="AC914" s="24"/>
      <c r="AD914" s="24"/>
      <c r="AE914" s="24"/>
      <c r="AF914" s="24"/>
      <c r="AG914" s="24"/>
      <c r="AH914" s="24"/>
      <c r="AI914" s="24"/>
    </row>
    <row r="915" spans="3:35" ht="12.75">
      <c r="C915" s="24"/>
      <c r="D915" s="24"/>
      <c r="E915" s="24"/>
      <c r="F915" s="24"/>
      <c r="G915" s="24"/>
      <c r="H915" s="24"/>
      <c r="I915" s="24"/>
      <c r="J915" s="24"/>
      <c r="L915" s="24"/>
      <c r="M915" s="24"/>
      <c r="N915" s="24"/>
      <c r="O915" s="24"/>
      <c r="P915" s="24"/>
      <c r="Q915" s="24"/>
      <c r="R915" s="24"/>
      <c r="S915" s="24"/>
      <c r="W915" s="24"/>
      <c r="X915" s="24"/>
      <c r="Y915" s="24"/>
      <c r="AB915" s="24"/>
      <c r="AC915" s="24"/>
      <c r="AD915" s="24"/>
      <c r="AE915" s="24"/>
      <c r="AF915" s="24"/>
      <c r="AG915" s="24"/>
      <c r="AH915" s="24"/>
      <c r="AI915" s="24"/>
    </row>
    <row r="916" spans="3:35" ht="12.75">
      <c r="C916" s="24"/>
      <c r="D916" s="24"/>
      <c r="E916" s="24"/>
      <c r="F916" s="24"/>
      <c r="G916" s="24"/>
      <c r="H916" s="24"/>
      <c r="I916" s="24"/>
      <c r="J916" s="24"/>
      <c r="L916" s="24"/>
      <c r="M916" s="24"/>
      <c r="N916" s="24"/>
      <c r="O916" s="24"/>
      <c r="P916" s="24"/>
      <c r="Q916" s="24"/>
      <c r="R916" s="24"/>
      <c r="S916" s="24"/>
      <c r="W916" s="24"/>
      <c r="X916" s="24"/>
      <c r="Y916" s="24"/>
      <c r="AB916" s="24"/>
      <c r="AC916" s="24"/>
      <c r="AD916" s="24"/>
      <c r="AE916" s="24"/>
      <c r="AF916" s="24"/>
      <c r="AG916" s="24"/>
      <c r="AH916" s="24"/>
      <c r="AI916" s="24"/>
    </row>
    <row r="917" spans="3:35" ht="12.75">
      <c r="C917" s="24"/>
      <c r="D917" s="24"/>
      <c r="E917" s="24"/>
      <c r="F917" s="24"/>
      <c r="G917" s="24"/>
      <c r="H917" s="24"/>
      <c r="I917" s="24"/>
      <c r="J917" s="24"/>
      <c r="L917" s="24"/>
      <c r="M917" s="24"/>
      <c r="N917" s="24"/>
      <c r="O917" s="24"/>
      <c r="P917" s="24"/>
      <c r="Q917" s="24"/>
      <c r="R917" s="24"/>
      <c r="S917" s="24"/>
      <c r="W917" s="24"/>
      <c r="X917" s="24"/>
      <c r="Y917" s="24"/>
      <c r="AB917" s="24"/>
      <c r="AC917" s="24"/>
      <c r="AD917" s="24"/>
      <c r="AE917" s="24"/>
      <c r="AF917" s="24"/>
      <c r="AG917" s="24"/>
      <c r="AH917" s="24"/>
      <c r="AI917" s="24"/>
    </row>
    <row r="918" spans="3:35" ht="12.75">
      <c r="C918" s="24"/>
      <c r="D918" s="24"/>
      <c r="E918" s="24"/>
      <c r="F918" s="24"/>
      <c r="G918" s="24"/>
      <c r="H918" s="24"/>
      <c r="I918" s="24"/>
      <c r="J918" s="24"/>
      <c r="L918" s="24"/>
      <c r="M918" s="24"/>
      <c r="N918" s="24"/>
      <c r="O918" s="24"/>
      <c r="P918" s="24"/>
      <c r="Q918" s="24"/>
      <c r="R918" s="24"/>
      <c r="S918" s="24"/>
      <c r="W918" s="24"/>
      <c r="X918" s="24"/>
      <c r="Y918" s="24"/>
      <c r="AB918" s="24"/>
      <c r="AC918" s="24"/>
      <c r="AD918" s="24"/>
      <c r="AE918" s="24"/>
      <c r="AF918" s="24"/>
      <c r="AG918" s="24"/>
      <c r="AH918" s="24"/>
      <c r="AI918" s="24"/>
    </row>
    <row r="919" spans="3:35" ht="12.75">
      <c r="C919" s="24"/>
      <c r="D919" s="24"/>
      <c r="E919" s="24"/>
      <c r="F919" s="24"/>
      <c r="G919" s="24"/>
      <c r="H919" s="24"/>
      <c r="I919" s="24"/>
      <c r="J919" s="24"/>
      <c r="L919" s="24"/>
      <c r="M919" s="24"/>
      <c r="N919" s="24"/>
      <c r="O919" s="24"/>
      <c r="P919" s="24"/>
      <c r="Q919" s="24"/>
      <c r="R919" s="24"/>
      <c r="S919" s="24"/>
      <c r="W919" s="24"/>
      <c r="X919" s="24"/>
      <c r="Y919" s="24"/>
      <c r="AB919" s="24"/>
      <c r="AC919" s="24"/>
      <c r="AD919" s="24"/>
      <c r="AE919" s="24"/>
      <c r="AF919" s="24"/>
      <c r="AG919" s="24"/>
      <c r="AH919" s="24"/>
      <c r="AI919" s="24"/>
    </row>
    <row r="920" spans="3:35" ht="12.75">
      <c r="C920" s="24"/>
      <c r="D920" s="24"/>
      <c r="E920" s="24"/>
      <c r="F920" s="24"/>
      <c r="G920" s="24"/>
      <c r="H920" s="24"/>
      <c r="I920" s="24"/>
      <c r="J920" s="24"/>
      <c r="L920" s="24"/>
      <c r="M920" s="24"/>
      <c r="N920" s="24"/>
      <c r="O920" s="24"/>
      <c r="P920" s="24"/>
      <c r="Q920" s="24"/>
      <c r="R920" s="24"/>
      <c r="S920" s="24"/>
      <c r="W920" s="24"/>
      <c r="X920" s="24"/>
      <c r="Y920" s="24"/>
      <c r="AB920" s="24"/>
      <c r="AC920" s="24"/>
      <c r="AD920" s="24"/>
      <c r="AE920" s="24"/>
      <c r="AF920" s="24"/>
      <c r="AG920" s="24"/>
      <c r="AH920" s="24"/>
      <c r="AI920" s="24"/>
    </row>
    <row r="921" spans="3:35" ht="12.75">
      <c r="C921" s="24"/>
      <c r="D921" s="24"/>
      <c r="E921" s="24"/>
      <c r="F921" s="24"/>
      <c r="G921" s="24"/>
      <c r="H921" s="24"/>
      <c r="I921" s="24"/>
      <c r="J921" s="24"/>
      <c r="L921" s="24"/>
      <c r="M921" s="24"/>
      <c r="N921" s="24"/>
      <c r="O921" s="24"/>
      <c r="P921" s="24"/>
      <c r="Q921" s="24"/>
      <c r="R921" s="24"/>
      <c r="S921" s="24"/>
      <c r="W921" s="24"/>
      <c r="X921" s="24"/>
      <c r="Y921" s="24"/>
      <c r="AB921" s="24"/>
      <c r="AC921" s="24"/>
      <c r="AD921" s="24"/>
      <c r="AE921" s="24"/>
      <c r="AF921" s="24"/>
      <c r="AG921" s="24"/>
      <c r="AH921" s="24"/>
      <c r="AI921" s="24"/>
    </row>
    <row r="922" spans="3:35" ht="12.75">
      <c r="C922" s="24"/>
      <c r="D922" s="24"/>
      <c r="E922" s="24"/>
      <c r="F922" s="24"/>
      <c r="G922" s="24"/>
      <c r="H922" s="24"/>
      <c r="I922" s="24"/>
      <c r="J922" s="24"/>
      <c r="L922" s="24"/>
      <c r="M922" s="24"/>
      <c r="N922" s="24"/>
      <c r="O922" s="24"/>
      <c r="P922" s="24"/>
      <c r="Q922" s="24"/>
      <c r="R922" s="24"/>
      <c r="S922" s="24"/>
      <c r="W922" s="24"/>
      <c r="X922" s="24"/>
      <c r="Y922" s="24"/>
      <c r="AB922" s="24"/>
      <c r="AC922" s="24"/>
      <c r="AD922" s="24"/>
      <c r="AE922" s="24"/>
      <c r="AF922" s="24"/>
      <c r="AG922" s="24"/>
      <c r="AH922" s="24"/>
      <c r="AI922" s="24"/>
    </row>
    <row r="923" spans="3:35" ht="12.75">
      <c r="C923" s="24"/>
      <c r="D923" s="24"/>
      <c r="E923" s="24"/>
      <c r="F923" s="24"/>
      <c r="G923" s="24"/>
      <c r="H923" s="24"/>
      <c r="I923" s="24"/>
      <c r="J923" s="24"/>
      <c r="L923" s="24"/>
      <c r="M923" s="24"/>
      <c r="N923" s="24"/>
      <c r="O923" s="24"/>
      <c r="P923" s="24"/>
      <c r="Q923" s="24"/>
      <c r="R923" s="24"/>
      <c r="S923" s="24"/>
      <c r="W923" s="24"/>
      <c r="X923" s="24"/>
      <c r="Y923" s="24"/>
      <c r="AB923" s="24"/>
      <c r="AC923" s="24"/>
      <c r="AD923" s="24"/>
      <c r="AE923" s="24"/>
      <c r="AF923" s="24"/>
      <c r="AG923" s="24"/>
      <c r="AH923" s="24"/>
      <c r="AI923" s="24"/>
    </row>
    <row r="924" spans="3:35" ht="12.75">
      <c r="C924" s="24"/>
      <c r="D924" s="24"/>
      <c r="E924" s="24"/>
      <c r="F924" s="24"/>
      <c r="G924" s="24"/>
      <c r="H924" s="24"/>
      <c r="I924" s="24"/>
      <c r="J924" s="24"/>
      <c r="L924" s="24"/>
      <c r="M924" s="24"/>
      <c r="N924" s="24"/>
      <c r="O924" s="24"/>
      <c r="P924" s="24"/>
      <c r="Q924" s="24"/>
      <c r="R924" s="24"/>
      <c r="S924" s="24"/>
      <c r="W924" s="24"/>
      <c r="X924" s="24"/>
      <c r="Y924" s="24"/>
      <c r="AB924" s="24"/>
      <c r="AC924" s="24"/>
      <c r="AD924" s="24"/>
      <c r="AE924" s="24"/>
      <c r="AF924" s="24"/>
      <c r="AG924" s="24"/>
      <c r="AH924" s="24"/>
      <c r="AI924" s="24"/>
    </row>
    <row r="925" spans="3:35" ht="12.75">
      <c r="C925" s="24"/>
      <c r="D925" s="24"/>
      <c r="E925" s="24"/>
      <c r="F925" s="24"/>
      <c r="G925" s="24"/>
      <c r="H925" s="24"/>
      <c r="I925" s="24"/>
      <c r="J925" s="24"/>
      <c r="L925" s="24"/>
      <c r="M925" s="24"/>
      <c r="N925" s="24"/>
      <c r="O925" s="24"/>
      <c r="P925" s="24"/>
      <c r="Q925" s="24"/>
      <c r="R925" s="24"/>
      <c r="S925" s="24"/>
      <c r="W925" s="24"/>
      <c r="X925" s="24"/>
      <c r="Y925" s="24"/>
      <c r="AB925" s="24"/>
      <c r="AC925" s="24"/>
      <c r="AD925" s="24"/>
      <c r="AE925" s="24"/>
      <c r="AF925" s="24"/>
      <c r="AG925" s="24"/>
      <c r="AH925" s="24"/>
      <c r="AI925" s="24"/>
    </row>
    <row r="926" spans="3:35" ht="12.75">
      <c r="C926" s="24"/>
      <c r="D926" s="24"/>
      <c r="E926" s="24"/>
      <c r="F926" s="24"/>
      <c r="G926" s="24"/>
      <c r="H926" s="24"/>
      <c r="I926" s="24"/>
      <c r="J926" s="24"/>
      <c r="L926" s="24"/>
      <c r="M926" s="24"/>
      <c r="N926" s="24"/>
      <c r="O926" s="24"/>
      <c r="P926" s="24"/>
      <c r="Q926" s="24"/>
      <c r="R926" s="24"/>
      <c r="S926" s="24"/>
      <c r="W926" s="24"/>
      <c r="X926" s="24"/>
      <c r="Y926" s="24"/>
      <c r="AB926" s="24"/>
      <c r="AC926" s="24"/>
      <c r="AD926" s="24"/>
      <c r="AE926" s="24"/>
      <c r="AF926" s="24"/>
      <c r="AG926" s="24"/>
      <c r="AH926" s="24"/>
      <c r="AI926" s="24"/>
    </row>
    <row r="927" spans="3:35" ht="12.75">
      <c r="C927" s="24"/>
      <c r="D927" s="24"/>
      <c r="E927" s="24"/>
      <c r="F927" s="24"/>
      <c r="G927" s="24"/>
      <c r="H927" s="24"/>
      <c r="I927" s="24"/>
      <c r="J927" s="24"/>
      <c r="L927" s="24"/>
      <c r="M927" s="24"/>
      <c r="N927" s="24"/>
      <c r="O927" s="24"/>
      <c r="P927" s="24"/>
      <c r="Q927" s="24"/>
      <c r="R927" s="24"/>
      <c r="S927" s="24"/>
      <c r="W927" s="24"/>
      <c r="X927" s="24"/>
      <c r="Y927" s="24"/>
      <c r="AB927" s="24"/>
      <c r="AC927" s="24"/>
      <c r="AD927" s="24"/>
      <c r="AE927" s="24"/>
      <c r="AF927" s="24"/>
      <c r="AG927" s="24"/>
      <c r="AH927" s="24"/>
      <c r="AI927" s="24"/>
    </row>
    <row r="928" spans="3:35" ht="12.75">
      <c r="C928" s="24"/>
      <c r="D928" s="24"/>
      <c r="E928" s="24"/>
      <c r="F928" s="24"/>
      <c r="G928" s="24"/>
      <c r="H928" s="24"/>
      <c r="I928" s="24"/>
      <c r="J928" s="24"/>
      <c r="L928" s="24"/>
      <c r="M928" s="24"/>
      <c r="N928" s="24"/>
      <c r="O928" s="24"/>
      <c r="P928" s="24"/>
      <c r="Q928" s="24"/>
      <c r="R928" s="24"/>
      <c r="S928" s="24"/>
      <c r="W928" s="24"/>
      <c r="X928" s="24"/>
      <c r="Y928" s="24"/>
      <c r="AB928" s="24"/>
      <c r="AC928" s="24"/>
      <c r="AD928" s="24"/>
      <c r="AE928" s="24"/>
      <c r="AF928" s="24"/>
      <c r="AG928" s="24"/>
      <c r="AH928" s="24"/>
      <c r="AI928" s="24"/>
    </row>
    <row r="929" spans="3:35" ht="12.75">
      <c r="C929" s="24"/>
      <c r="D929" s="24"/>
      <c r="E929" s="24"/>
      <c r="F929" s="24"/>
      <c r="G929" s="24"/>
      <c r="H929" s="24"/>
      <c r="I929" s="24"/>
      <c r="J929" s="24"/>
      <c r="L929" s="24"/>
      <c r="M929" s="24"/>
      <c r="N929" s="24"/>
      <c r="O929" s="24"/>
      <c r="P929" s="24"/>
      <c r="Q929" s="24"/>
      <c r="R929" s="24"/>
      <c r="S929" s="24"/>
      <c r="W929" s="24"/>
      <c r="X929" s="24"/>
      <c r="Y929" s="24"/>
      <c r="AB929" s="24"/>
      <c r="AC929" s="24"/>
      <c r="AD929" s="24"/>
      <c r="AE929" s="24"/>
      <c r="AF929" s="24"/>
      <c r="AG929" s="24"/>
      <c r="AH929" s="24"/>
      <c r="AI929" s="24"/>
    </row>
    <row r="930" spans="3:35" ht="12.75">
      <c r="C930" s="24"/>
      <c r="D930" s="24"/>
      <c r="E930" s="24"/>
      <c r="F930" s="24"/>
      <c r="G930" s="24"/>
      <c r="H930" s="24"/>
      <c r="I930" s="24"/>
      <c r="J930" s="24"/>
      <c r="L930" s="24"/>
      <c r="M930" s="24"/>
      <c r="N930" s="24"/>
      <c r="O930" s="24"/>
      <c r="P930" s="24"/>
      <c r="Q930" s="24"/>
      <c r="R930" s="24"/>
      <c r="S930" s="24"/>
      <c r="W930" s="24"/>
      <c r="X930" s="24"/>
      <c r="Y930" s="24"/>
      <c r="AB930" s="24"/>
      <c r="AC930" s="24"/>
      <c r="AD930" s="24"/>
      <c r="AE930" s="24"/>
      <c r="AF930" s="24"/>
      <c r="AG930" s="24"/>
      <c r="AH930" s="24"/>
      <c r="AI930" s="24"/>
    </row>
    <row r="931" spans="3:35" ht="12.75">
      <c r="C931" s="24"/>
      <c r="D931" s="24"/>
      <c r="E931" s="24"/>
      <c r="F931" s="24"/>
      <c r="G931" s="24"/>
      <c r="H931" s="24"/>
      <c r="I931" s="24"/>
      <c r="J931" s="24"/>
      <c r="L931" s="24"/>
      <c r="M931" s="24"/>
      <c r="N931" s="24"/>
      <c r="O931" s="24"/>
      <c r="P931" s="24"/>
      <c r="Q931" s="24"/>
      <c r="R931" s="24"/>
      <c r="S931" s="24"/>
      <c r="W931" s="24"/>
      <c r="X931" s="24"/>
      <c r="Y931" s="24"/>
      <c r="AB931" s="24"/>
      <c r="AC931" s="24"/>
      <c r="AD931" s="24"/>
      <c r="AE931" s="24"/>
      <c r="AF931" s="24"/>
      <c r="AG931" s="24"/>
      <c r="AH931" s="24"/>
      <c r="AI931" s="24"/>
    </row>
    <row r="932" spans="3:35" ht="12.75">
      <c r="C932" s="24"/>
      <c r="D932" s="24"/>
      <c r="E932" s="24"/>
      <c r="F932" s="24"/>
      <c r="G932" s="24"/>
      <c r="H932" s="24"/>
      <c r="I932" s="24"/>
      <c r="J932" s="24"/>
      <c r="L932" s="24"/>
      <c r="M932" s="24"/>
      <c r="N932" s="24"/>
      <c r="O932" s="24"/>
      <c r="P932" s="24"/>
      <c r="Q932" s="24"/>
      <c r="R932" s="24"/>
      <c r="S932" s="24"/>
      <c r="W932" s="24"/>
      <c r="X932" s="24"/>
      <c r="Y932" s="24"/>
      <c r="AB932" s="24"/>
      <c r="AC932" s="24"/>
      <c r="AD932" s="24"/>
      <c r="AE932" s="24"/>
      <c r="AF932" s="24"/>
      <c r="AG932" s="24"/>
      <c r="AH932" s="24"/>
      <c r="AI932" s="24"/>
    </row>
    <row r="933" spans="3:35" ht="12.75">
      <c r="C933" s="24"/>
      <c r="D933" s="24"/>
      <c r="E933" s="24"/>
      <c r="F933" s="24"/>
      <c r="G933" s="24"/>
      <c r="H933" s="24"/>
      <c r="I933" s="24"/>
      <c r="J933" s="24"/>
      <c r="L933" s="24"/>
      <c r="M933" s="24"/>
      <c r="N933" s="24"/>
      <c r="O933" s="24"/>
      <c r="P933" s="24"/>
      <c r="Q933" s="24"/>
      <c r="R933" s="24"/>
      <c r="S933" s="24"/>
      <c r="W933" s="24"/>
      <c r="X933" s="24"/>
      <c r="Y933" s="24"/>
      <c r="AB933" s="24"/>
      <c r="AC933" s="24"/>
      <c r="AD933" s="24"/>
      <c r="AE933" s="24"/>
      <c r="AF933" s="24"/>
      <c r="AG933" s="24"/>
      <c r="AH933" s="24"/>
      <c r="AI933" s="24"/>
    </row>
    <row r="934" spans="3:35" ht="12.75">
      <c r="C934" s="24"/>
      <c r="D934" s="24"/>
      <c r="E934" s="24"/>
      <c r="F934" s="24"/>
      <c r="G934" s="24"/>
      <c r="H934" s="24"/>
      <c r="I934" s="24"/>
      <c r="J934" s="24"/>
      <c r="L934" s="24"/>
      <c r="M934" s="24"/>
      <c r="N934" s="24"/>
      <c r="O934" s="24"/>
      <c r="P934" s="24"/>
      <c r="Q934" s="24"/>
      <c r="R934" s="24"/>
      <c r="S934" s="24"/>
      <c r="W934" s="24"/>
      <c r="X934" s="24"/>
      <c r="Y934" s="24"/>
      <c r="AB934" s="24"/>
      <c r="AC934" s="24"/>
      <c r="AD934" s="24"/>
      <c r="AE934" s="24"/>
      <c r="AF934" s="24"/>
      <c r="AG934" s="24"/>
      <c r="AH934" s="24"/>
      <c r="AI934" s="24"/>
    </row>
    <row r="935" spans="3:35" ht="12.75">
      <c r="C935" s="24"/>
      <c r="D935" s="24"/>
      <c r="E935" s="24"/>
      <c r="F935" s="24"/>
      <c r="G935" s="24"/>
      <c r="H935" s="24"/>
      <c r="I935" s="24"/>
      <c r="J935" s="24"/>
      <c r="L935" s="24"/>
      <c r="M935" s="24"/>
      <c r="N935" s="24"/>
      <c r="O935" s="24"/>
      <c r="P935" s="24"/>
      <c r="Q935" s="24"/>
      <c r="R935" s="24"/>
      <c r="S935" s="24"/>
      <c r="W935" s="24"/>
      <c r="X935" s="24"/>
      <c r="Y935" s="24"/>
      <c r="AB935" s="24"/>
      <c r="AC935" s="24"/>
      <c r="AD935" s="24"/>
      <c r="AE935" s="24"/>
      <c r="AF935" s="24"/>
      <c r="AG935" s="24"/>
      <c r="AH935" s="24"/>
      <c r="AI935" s="24"/>
    </row>
    <row r="936" spans="3:35" ht="12.75">
      <c r="C936" s="24"/>
      <c r="D936" s="24"/>
      <c r="E936" s="24"/>
      <c r="F936" s="24"/>
      <c r="G936" s="24"/>
      <c r="H936" s="24"/>
      <c r="I936" s="24"/>
      <c r="J936" s="24"/>
      <c r="L936" s="24"/>
      <c r="M936" s="24"/>
      <c r="N936" s="24"/>
      <c r="O936" s="24"/>
      <c r="P936" s="24"/>
      <c r="Q936" s="24"/>
      <c r="R936" s="24"/>
      <c r="S936" s="24"/>
      <c r="W936" s="24"/>
      <c r="X936" s="24"/>
      <c r="Y936" s="24"/>
      <c r="AB936" s="24"/>
      <c r="AC936" s="24"/>
      <c r="AD936" s="24"/>
      <c r="AE936" s="24"/>
      <c r="AF936" s="24"/>
      <c r="AG936" s="24"/>
      <c r="AH936" s="24"/>
      <c r="AI936" s="24"/>
    </row>
    <row r="937" spans="3:35" ht="12.75">
      <c r="C937" s="24"/>
      <c r="D937" s="24"/>
      <c r="E937" s="24"/>
      <c r="F937" s="24"/>
      <c r="G937" s="24"/>
      <c r="H937" s="24"/>
      <c r="I937" s="24"/>
      <c r="J937" s="24"/>
      <c r="L937" s="24"/>
      <c r="M937" s="24"/>
      <c r="N937" s="24"/>
      <c r="O937" s="24"/>
      <c r="P937" s="24"/>
      <c r="Q937" s="24"/>
      <c r="R937" s="24"/>
      <c r="S937" s="24"/>
      <c r="W937" s="24"/>
      <c r="X937" s="24"/>
      <c r="Y937" s="24"/>
      <c r="AB937" s="24"/>
      <c r="AC937" s="24"/>
      <c r="AD937" s="24"/>
      <c r="AE937" s="24"/>
      <c r="AF937" s="24"/>
      <c r="AG937" s="24"/>
      <c r="AH937" s="24"/>
      <c r="AI937" s="24"/>
    </row>
    <row r="938" spans="3:35" ht="12.75">
      <c r="C938" s="24"/>
      <c r="D938" s="24"/>
      <c r="E938" s="24"/>
      <c r="F938" s="24"/>
      <c r="G938" s="24"/>
      <c r="H938" s="24"/>
      <c r="I938" s="24"/>
      <c r="J938" s="24"/>
      <c r="L938" s="24"/>
      <c r="M938" s="24"/>
      <c r="N938" s="24"/>
      <c r="O938" s="24"/>
      <c r="P938" s="24"/>
      <c r="Q938" s="24"/>
      <c r="R938" s="24"/>
      <c r="S938" s="24"/>
      <c r="W938" s="24"/>
      <c r="X938" s="24"/>
      <c r="Y938" s="24"/>
      <c r="AB938" s="24"/>
      <c r="AC938" s="24"/>
      <c r="AD938" s="24"/>
      <c r="AE938" s="24"/>
      <c r="AF938" s="24"/>
      <c r="AG938" s="24"/>
      <c r="AH938" s="24"/>
      <c r="AI938" s="24"/>
    </row>
    <row r="939" spans="3:35" ht="12.75">
      <c r="C939" s="24"/>
      <c r="D939" s="24"/>
      <c r="E939" s="24"/>
      <c r="F939" s="24"/>
      <c r="G939" s="24"/>
      <c r="H939" s="24"/>
      <c r="I939" s="24"/>
      <c r="J939" s="24"/>
      <c r="L939" s="24"/>
      <c r="M939" s="24"/>
      <c r="N939" s="24"/>
      <c r="O939" s="24"/>
      <c r="P939" s="24"/>
      <c r="Q939" s="24"/>
      <c r="R939" s="24"/>
      <c r="S939" s="24"/>
      <c r="W939" s="24"/>
      <c r="X939" s="24"/>
      <c r="Y939" s="24"/>
      <c r="AB939" s="24"/>
      <c r="AC939" s="24"/>
      <c r="AD939" s="24"/>
      <c r="AE939" s="24"/>
      <c r="AF939" s="24"/>
      <c r="AG939" s="24"/>
      <c r="AH939" s="24"/>
      <c r="AI939" s="24"/>
    </row>
    <row r="940" spans="3:35" ht="12.75">
      <c r="C940" s="24"/>
      <c r="D940" s="24"/>
      <c r="E940" s="24"/>
      <c r="F940" s="24"/>
      <c r="G940" s="24"/>
      <c r="H940" s="24"/>
      <c r="I940" s="24"/>
      <c r="J940" s="24"/>
      <c r="L940" s="24"/>
      <c r="M940" s="24"/>
      <c r="N940" s="24"/>
      <c r="O940" s="24"/>
      <c r="P940" s="24"/>
      <c r="Q940" s="24"/>
      <c r="R940" s="24"/>
      <c r="S940" s="24"/>
      <c r="W940" s="24"/>
      <c r="X940" s="24"/>
      <c r="Y940" s="24"/>
      <c r="AB940" s="24"/>
      <c r="AC940" s="24"/>
      <c r="AD940" s="24"/>
      <c r="AE940" s="24"/>
      <c r="AF940" s="24"/>
      <c r="AG940" s="24"/>
      <c r="AH940" s="24"/>
      <c r="AI940" s="24"/>
    </row>
    <row r="941" spans="3:35" ht="12.75">
      <c r="C941" s="24"/>
      <c r="D941" s="24"/>
      <c r="E941" s="24"/>
      <c r="F941" s="24"/>
      <c r="G941" s="24"/>
      <c r="H941" s="24"/>
      <c r="I941" s="24"/>
      <c r="J941" s="24"/>
      <c r="L941" s="24"/>
      <c r="M941" s="24"/>
      <c r="N941" s="24"/>
      <c r="O941" s="24"/>
      <c r="P941" s="24"/>
      <c r="Q941" s="24"/>
      <c r="R941" s="24"/>
      <c r="S941" s="24"/>
      <c r="W941" s="24"/>
      <c r="X941" s="24"/>
      <c r="Y941" s="24"/>
      <c r="AB941" s="24"/>
      <c r="AC941" s="24"/>
      <c r="AD941" s="24"/>
      <c r="AE941" s="24"/>
      <c r="AF941" s="24"/>
      <c r="AG941" s="24"/>
      <c r="AH941" s="24"/>
      <c r="AI941" s="24"/>
    </row>
    <row r="942" spans="3:35" ht="12.75">
      <c r="C942" s="24"/>
      <c r="D942" s="24"/>
      <c r="E942" s="24"/>
      <c r="F942" s="24"/>
      <c r="G942" s="24"/>
      <c r="H942" s="24"/>
      <c r="I942" s="24"/>
      <c r="J942" s="24"/>
      <c r="L942" s="24"/>
      <c r="M942" s="24"/>
      <c r="N942" s="24"/>
      <c r="O942" s="24"/>
      <c r="P942" s="24"/>
      <c r="Q942" s="24"/>
      <c r="R942" s="24"/>
      <c r="S942" s="24"/>
      <c r="W942" s="24"/>
      <c r="X942" s="24"/>
      <c r="Y942" s="24"/>
      <c r="AB942" s="24"/>
      <c r="AC942" s="24"/>
      <c r="AD942" s="24"/>
      <c r="AE942" s="24"/>
      <c r="AF942" s="24"/>
      <c r="AG942" s="24"/>
      <c r="AH942" s="24"/>
      <c r="AI942" s="24"/>
    </row>
    <row r="943" spans="3:35" ht="12.75">
      <c r="C943" s="24"/>
      <c r="D943" s="24"/>
      <c r="E943" s="24"/>
      <c r="F943" s="24"/>
      <c r="G943" s="24"/>
      <c r="H943" s="24"/>
      <c r="I943" s="24"/>
      <c r="J943" s="24"/>
      <c r="L943" s="24"/>
      <c r="M943" s="24"/>
      <c r="N943" s="24"/>
      <c r="O943" s="24"/>
      <c r="P943" s="24"/>
      <c r="Q943" s="24"/>
      <c r="R943" s="24"/>
      <c r="S943" s="24"/>
      <c r="W943" s="24"/>
      <c r="X943" s="24"/>
      <c r="Y943" s="24"/>
      <c r="AB943" s="24"/>
      <c r="AC943" s="24"/>
      <c r="AD943" s="24"/>
      <c r="AE943" s="24"/>
      <c r="AF943" s="24"/>
      <c r="AG943" s="24"/>
      <c r="AH943" s="24"/>
      <c r="AI943" s="24"/>
    </row>
    <row r="944" spans="3:35" ht="12.75">
      <c r="C944" s="24"/>
      <c r="D944" s="24"/>
      <c r="E944" s="24"/>
      <c r="F944" s="24"/>
      <c r="G944" s="24"/>
      <c r="H944" s="24"/>
      <c r="I944" s="24"/>
      <c r="J944" s="24"/>
      <c r="L944" s="24"/>
      <c r="M944" s="24"/>
      <c r="N944" s="24"/>
      <c r="O944" s="24"/>
      <c r="P944" s="24"/>
      <c r="Q944" s="24"/>
      <c r="R944" s="24"/>
      <c r="S944" s="24"/>
      <c r="W944" s="24"/>
      <c r="X944" s="24"/>
      <c r="Y944" s="24"/>
      <c r="AB944" s="24"/>
      <c r="AC944" s="24"/>
      <c r="AD944" s="24"/>
      <c r="AE944" s="24"/>
      <c r="AF944" s="24"/>
      <c r="AG944" s="24"/>
      <c r="AH944" s="24"/>
      <c r="AI944" s="24"/>
    </row>
    <row r="945" spans="3:35" ht="12.75">
      <c r="C945" s="24"/>
      <c r="D945" s="24"/>
      <c r="E945" s="24"/>
      <c r="F945" s="24"/>
      <c r="G945" s="24"/>
      <c r="H945" s="24"/>
      <c r="I945" s="24"/>
      <c r="J945" s="24"/>
      <c r="L945" s="24"/>
      <c r="M945" s="24"/>
      <c r="N945" s="24"/>
      <c r="O945" s="24"/>
      <c r="P945" s="24"/>
      <c r="Q945" s="24"/>
      <c r="R945" s="24"/>
      <c r="S945" s="24"/>
      <c r="W945" s="24"/>
      <c r="X945" s="24"/>
      <c r="Y945" s="24"/>
      <c r="AB945" s="24"/>
      <c r="AC945" s="24"/>
      <c r="AD945" s="24"/>
      <c r="AE945" s="24"/>
      <c r="AF945" s="24"/>
      <c r="AG945" s="24"/>
      <c r="AH945" s="24"/>
      <c r="AI945" s="24"/>
    </row>
    <row r="946" spans="3:35" ht="12.75">
      <c r="C946" s="24"/>
      <c r="D946" s="24"/>
      <c r="E946" s="24"/>
      <c r="F946" s="24"/>
      <c r="G946" s="24"/>
      <c r="H946" s="24"/>
      <c r="I946" s="24"/>
      <c r="J946" s="24"/>
      <c r="L946" s="24"/>
      <c r="M946" s="24"/>
      <c r="N946" s="24"/>
      <c r="O946" s="24"/>
      <c r="P946" s="24"/>
      <c r="Q946" s="24"/>
      <c r="R946" s="24"/>
      <c r="S946" s="24"/>
      <c r="W946" s="24"/>
      <c r="X946" s="24"/>
      <c r="Y946" s="24"/>
      <c r="AB946" s="24"/>
      <c r="AC946" s="24"/>
      <c r="AD946" s="24"/>
      <c r="AE946" s="24"/>
      <c r="AF946" s="24"/>
      <c r="AG946" s="24"/>
      <c r="AH946" s="24"/>
      <c r="AI946" s="24"/>
    </row>
    <row r="947" spans="3:35" ht="12.75">
      <c r="C947" s="24"/>
      <c r="D947" s="24"/>
      <c r="E947" s="24"/>
      <c r="F947" s="24"/>
      <c r="G947" s="24"/>
      <c r="H947" s="24"/>
      <c r="I947" s="24"/>
      <c r="J947" s="24"/>
      <c r="L947" s="24"/>
      <c r="M947" s="24"/>
      <c r="N947" s="24"/>
      <c r="O947" s="24"/>
      <c r="P947" s="24"/>
      <c r="Q947" s="24"/>
      <c r="R947" s="24"/>
      <c r="S947" s="24"/>
      <c r="W947" s="24"/>
      <c r="X947" s="24"/>
      <c r="Y947" s="24"/>
      <c r="AB947" s="24"/>
      <c r="AC947" s="24"/>
      <c r="AD947" s="24"/>
      <c r="AE947" s="24"/>
      <c r="AF947" s="24"/>
      <c r="AG947" s="24"/>
      <c r="AH947" s="24"/>
      <c r="AI947" s="24"/>
    </row>
    <row r="948" spans="3:35" ht="12.75">
      <c r="C948" s="24"/>
      <c r="D948" s="24"/>
      <c r="E948" s="24"/>
      <c r="F948" s="24"/>
      <c r="G948" s="24"/>
      <c r="H948" s="24"/>
      <c r="I948" s="24"/>
      <c r="J948" s="24"/>
      <c r="L948" s="24"/>
      <c r="M948" s="24"/>
      <c r="N948" s="24"/>
      <c r="O948" s="24"/>
      <c r="P948" s="24"/>
      <c r="Q948" s="24"/>
      <c r="R948" s="24"/>
      <c r="S948" s="24"/>
      <c r="W948" s="24"/>
      <c r="X948" s="24"/>
      <c r="Y948" s="24"/>
      <c r="AB948" s="24"/>
      <c r="AC948" s="24"/>
      <c r="AD948" s="24"/>
      <c r="AE948" s="24"/>
      <c r="AF948" s="24"/>
      <c r="AG948" s="24"/>
      <c r="AH948" s="24"/>
      <c r="AI948" s="24"/>
    </row>
    <row r="949" spans="3:35" ht="12.75">
      <c r="C949" s="24"/>
      <c r="D949" s="24"/>
      <c r="E949" s="24"/>
      <c r="F949" s="24"/>
      <c r="G949" s="24"/>
      <c r="H949" s="24"/>
      <c r="I949" s="24"/>
      <c r="J949" s="24"/>
      <c r="L949" s="24"/>
      <c r="M949" s="24"/>
      <c r="N949" s="24"/>
      <c r="O949" s="24"/>
      <c r="P949" s="24"/>
      <c r="Q949" s="24"/>
      <c r="R949" s="24"/>
      <c r="S949" s="24"/>
      <c r="W949" s="24"/>
      <c r="X949" s="24"/>
      <c r="Y949" s="24"/>
      <c r="AB949" s="24"/>
      <c r="AC949" s="24"/>
      <c r="AD949" s="24"/>
      <c r="AE949" s="24"/>
      <c r="AF949" s="24"/>
      <c r="AG949" s="24"/>
      <c r="AH949" s="24"/>
      <c r="AI949" s="24"/>
    </row>
    <row r="950" spans="3:35" ht="12.75">
      <c r="C950" s="24"/>
      <c r="D950" s="24"/>
      <c r="E950" s="24"/>
      <c r="F950" s="24"/>
      <c r="G950" s="24"/>
      <c r="H950" s="24"/>
      <c r="I950" s="24"/>
      <c r="J950" s="24"/>
      <c r="L950" s="24"/>
      <c r="M950" s="24"/>
      <c r="N950" s="24"/>
      <c r="O950" s="24"/>
      <c r="P950" s="24"/>
      <c r="Q950" s="24"/>
      <c r="R950" s="24"/>
      <c r="S950" s="24"/>
      <c r="W950" s="24"/>
      <c r="X950" s="24"/>
      <c r="Y950" s="24"/>
      <c r="AB950" s="24"/>
      <c r="AC950" s="24"/>
      <c r="AD950" s="24"/>
      <c r="AE950" s="24"/>
      <c r="AF950" s="24"/>
      <c r="AG950" s="24"/>
      <c r="AH950" s="24"/>
      <c r="AI950" s="24"/>
    </row>
    <row r="951" spans="3:35" ht="12.75">
      <c r="C951" s="24"/>
      <c r="D951" s="24"/>
      <c r="E951" s="24"/>
      <c r="F951" s="24"/>
      <c r="G951" s="24"/>
      <c r="H951" s="24"/>
      <c r="I951" s="24"/>
      <c r="J951" s="24"/>
      <c r="L951" s="24"/>
      <c r="M951" s="24"/>
      <c r="N951" s="24"/>
      <c r="O951" s="24"/>
      <c r="P951" s="24"/>
      <c r="Q951" s="24"/>
      <c r="R951" s="24"/>
      <c r="S951" s="24"/>
      <c r="W951" s="24"/>
      <c r="X951" s="24"/>
      <c r="Y951" s="24"/>
      <c r="AB951" s="24"/>
      <c r="AC951" s="24"/>
      <c r="AD951" s="24"/>
      <c r="AE951" s="24"/>
      <c r="AF951" s="24"/>
      <c r="AG951" s="24"/>
      <c r="AH951" s="24"/>
      <c r="AI951" s="24"/>
    </row>
    <row r="952" spans="3:35" ht="12.75">
      <c r="C952" s="24"/>
      <c r="D952" s="24"/>
      <c r="E952" s="24"/>
      <c r="F952" s="24"/>
      <c r="G952" s="24"/>
      <c r="H952" s="24"/>
      <c r="I952" s="24"/>
      <c r="J952" s="24"/>
      <c r="L952" s="24"/>
      <c r="M952" s="24"/>
      <c r="N952" s="24"/>
      <c r="O952" s="24"/>
      <c r="P952" s="24"/>
      <c r="Q952" s="24"/>
      <c r="R952" s="24"/>
      <c r="S952" s="24"/>
      <c r="W952" s="24"/>
      <c r="X952" s="24"/>
      <c r="Y952" s="24"/>
      <c r="AB952" s="24"/>
      <c r="AC952" s="24"/>
      <c r="AD952" s="24"/>
      <c r="AE952" s="24"/>
      <c r="AF952" s="24"/>
      <c r="AG952" s="24"/>
      <c r="AH952" s="24"/>
      <c r="AI952" s="24"/>
    </row>
    <row r="953" spans="3:35" ht="12.75">
      <c r="C953" s="24"/>
      <c r="D953" s="24"/>
      <c r="E953" s="24"/>
      <c r="F953" s="24"/>
      <c r="G953" s="24"/>
      <c r="H953" s="24"/>
      <c r="I953" s="24"/>
      <c r="J953" s="24"/>
      <c r="L953" s="24"/>
      <c r="M953" s="24"/>
      <c r="N953" s="24"/>
      <c r="O953" s="24"/>
      <c r="P953" s="24"/>
      <c r="Q953" s="24"/>
      <c r="R953" s="24"/>
      <c r="S953" s="24"/>
      <c r="W953" s="24"/>
      <c r="X953" s="24"/>
      <c r="Y953" s="24"/>
      <c r="AB953" s="24"/>
      <c r="AC953" s="24"/>
      <c r="AD953" s="24"/>
      <c r="AE953" s="24"/>
      <c r="AF953" s="24"/>
      <c r="AG953" s="24"/>
      <c r="AH953" s="24"/>
      <c r="AI953" s="24"/>
    </row>
    <row r="954" spans="3:35" ht="12.75">
      <c r="C954" s="24"/>
      <c r="D954" s="24"/>
      <c r="E954" s="24"/>
      <c r="F954" s="24"/>
      <c r="G954" s="24"/>
      <c r="H954" s="24"/>
      <c r="I954" s="24"/>
      <c r="J954" s="24"/>
      <c r="L954" s="24"/>
      <c r="M954" s="24"/>
      <c r="N954" s="24"/>
      <c r="O954" s="24"/>
      <c r="P954" s="24"/>
      <c r="Q954" s="24"/>
      <c r="R954" s="24"/>
      <c r="S954" s="24"/>
      <c r="W954" s="24"/>
      <c r="X954" s="24"/>
      <c r="Y954" s="24"/>
      <c r="AB954" s="24"/>
      <c r="AC954" s="24"/>
      <c r="AD954" s="24"/>
      <c r="AE954" s="24"/>
      <c r="AF954" s="24"/>
      <c r="AG954" s="24"/>
      <c r="AH954" s="24"/>
      <c r="AI954" s="24"/>
    </row>
    <row r="955" spans="3:35" ht="12.75">
      <c r="C955" s="24"/>
      <c r="D955" s="24"/>
      <c r="E955" s="24"/>
      <c r="F955" s="24"/>
      <c r="G955" s="24"/>
      <c r="H955" s="24"/>
      <c r="I955" s="24"/>
      <c r="J955" s="24"/>
      <c r="L955" s="24"/>
      <c r="M955" s="24"/>
      <c r="N955" s="24"/>
      <c r="O955" s="24"/>
      <c r="P955" s="24"/>
      <c r="Q955" s="24"/>
      <c r="R955" s="24"/>
      <c r="S955" s="24"/>
      <c r="W955" s="24"/>
      <c r="X955" s="24"/>
      <c r="Y955" s="24"/>
      <c r="AB955" s="24"/>
      <c r="AC955" s="24"/>
      <c r="AD955" s="24"/>
      <c r="AE955" s="24"/>
      <c r="AF955" s="24"/>
      <c r="AG955" s="24"/>
      <c r="AH955" s="24"/>
      <c r="AI955" s="24"/>
    </row>
    <row r="956" spans="3:35" ht="12.75">
      <c r="C956" s="24"/>
      <c r="D956" s="24"/>
      <c r="E956" s="24"/>
      <c r="F956" s="24"/>
      <c r="G956" s="24"/>
      <c r="H956" s="24"/>
      <c r="I956" s="24"/>
      <c r="J956" s="24"/>
      <c r="L956" s="24"/>
      <c r="M956" s="24"/>
      <c r="N956" s="24"/>
      <c r="O956" s="24"/>
      <c r="P956" s="24"/>
      <c r="Q956" s="24"/>
      <c r="R956" s="24"/>
      <c r="S956" s="24"/>
      <c r="W956" s="24"/>
      <c r="X956" s="24"/>
      <c r="Y956" s="24"/>
      <c r="AB956" s="24"/>
      <c r="AC956" s="24"/>
      <c r="AD956" s="24"/>
      <c r="AE956" s="24"/>
      <c r="AF956" s="24"/>
      <c r="AG956" s="24"/>
      <c r="AH956" s="24"/>
      <c r="AI956" s="24"/>
    </row>
    <row r="957" spans="3:35" ht="12.75">
      <c r="C957" s="24"/>
      <c r="D957" s="24"/>
      <c r="E957" s="24"/>
      <c r="F957" s="24"/>
      <c r="G957" s="24"/>
      <c r="H957" s="24"/>
      <c r="I957" s="24"/>
      <c r="J957" s="24"/>
      <c r="L957" s="24"/>
      <c r="M957" s="24"/>
      <c r="N957" s="24"/>
      <c r="O957" s="24"/>
      <c r="P957" s="24"/>
      <c r="Q957" s="24"/>
      <c r="R957" s="24"/>
      <c r="S957" s="24"/>
      <c r="W957" s="24"/>
      <c r="X957" s="24"/>
      <c r="Y957" s="24"/>
      <c r="AB957" s="24"/>
      <c r="AC957" s="24"/>
      <c r="AD957" s="24"/>
      <c r="AE957" s="24"/>
      <c r="AF957" s="24"/>
      <c r="AG957" s="24"/>
      <c r="AH957" s="24"/>
      <c r="AI957" s="24"/>
    </row>
    <row r="958" spans="3:35" ht="12.75">
      <c r="C958" s="24"/>
      <c r="D958" s="24"/>
      <c r="E958" s="24"/>
      <c r="F958" s="24"/>
      <c r="G958" s="24"/>
      <c r="H958" s="24"/>
      <c r="I958" s="24"/>
      <c r="J958" s="24"/>
      <c r="L958" s="24"/>
      <c r="M958" s="24"/>
      <c r="N958" s="24"/>
      <c r="O958" s="24"/>
      <c r="P958" s="24"/>
      <c r="Q958" s="24"/>
      <c r="R958" s="24"/>
      <c r="S958" s="24"/>
      <c r="W958" s="24"/>
      <c r="X958" s="24"/>
      <c r="Y958" s="24"/>
      <c r="AB958" s="24"/>
      <c r="AC958" s="24"/>
      <c r="AD958" s="24"/>
      <c r="AE958" s="24"/>
      <c r="AF958" s="24"/>
      <c r="AG958" s="24"/>
      <c r="AH958" s="24"/>
      <c r="AI958" s="24"/>
    </row>
    <row r="959" spans="3:35" ht="12.75">
      <c r="C959" s="24"/>
      <c r="D959" s="24"/>
      <c r="E959" s="24"/>
      <c r="F959" s="24"/>
      <c r="G959" s="24"/>
      <c r="H959" s="24"/>
      <c r="I959" s="24"/>
      <c r="J959" s="24"/>
      <c r="L959" s="24"/>
      <c r="M959" s="24"/>
      <c r="N959" s="24"/>
      <c r="O959" s="24"/>
      <c r="P959" s="24"/>
      <c r="Q959" s="24"/>
      <c r="R959" s="24"/>
      <c r="S959" s="24"/>
      <c r="W959" s="24"/>
      <c r="X959" s="24"/>
      <c r="Y959" s="24"/>
      <c r="AB959" s="24"/>
      <c r="AC959" s="24"/>
      <c r="AD959" s="24"/>
      <c r="AE959" s="24"/>
      <c r="AF959" s="24"/>
      <c r="AG959" s="24"/>
      <c r="AH959" s="24"/>
      <c r="AI959" s="24"/>
    </row>
    <row r="960" spans="3:35" ht="12.75">
      <c r="C960" s="24"/>
      <c r="D960" s="24"/>
      <c r="E960" s="24"/>
      <c r="F960" s="24"/>
      <c r="G960" s="24"/>
      <c r="H960" s="24"/>
      <c r="I960" s="24"/>
      <c r="J960" s="24"/>
      <c r="L960" s="24"/>
      <c r="M960" s="24"/>
      <c r="N960" s="24"/>
      <c r="O960" s="24"/>
      <c r="P960" s="24"/>
      <c r="Q960" s="24"/>
      <c r="R960" s="24"/>
      <c r="S960" s="24"/>
      <c r="W960" s="24"/>
      <c r="X960" s="24"/>
      <c r="Y960" s="24"/>
      <c r="AB960" s="24"/>
      <c r="AC960" s="24"/>
      <c r="AD960" s="24"/>
      <c r="AE960" s="24"/>
      <c r="AF960" s="24"/>
      <c r="AG960" s="24"/>
      <c r="AH960" s="24"/>
      <c r="AI960" s="24"/>
    </row>
    <row r="961" spans="3:35" ht="12.75">
      <c r="C961" s="24"/>
      <c r="D961" s="24"/>
      <c r="E961" s="24"/>
      <c r="F961" s="24"/>
      <c r="G961" s="24"/>
      <c r="H961" s="24"/>
      <c r="I961" s="24"/>
      <c r="J961" s="24"/>
      <c r="L961" s="24"/>
      <c r="M961" s="24"/>
      <c r="N961" s="24"/>
      <c r="O961" s="24"/>
      <c r="P961" s="24"/>
      <c r="Q961" s="24"/>
      <c r="R961" s="24"/>
      <c r="S961" s="24"/>
      <c r="W961" s="24"/>
      <c r="X961" s="24"/>
      <c r="Y961" s="24"/>
      <c r="AB961" s="24"/>
      <c r="AC961" s="24"/>
      <c r="AD961" s="24"/>
      <c r="AE961" s="24"/>
      <c r="AF961" s="24"/>
      <c r="AG961" s="24"/>
      <c r="AH961" s="24"/>
      <c r="AI961" s="24"/>
    </row>
    <row r="962" spans="3:35" ht="12.75">
      <c r="C962" s="24"/>
      <c r="D962" s="24"/>
      <c r="E962" s="24"/>
      <c r="F962" s="24"/>
      <c r="G962" s="24"/>
      <c r="H962" s="24"/>
      <c r="I962" s="24"/>
      <c r="J962" s="24"/>
      <c r="L962" s="24"/>
      <c r="M962" s="24"/>
      <c r="N962" s="24"/>
      <c r="O962" s="24"/>
      <c r="P962" s="24"/>
      <c r="Q962" s="24"/>
      <c r="R962" s="24"/>
      <c r="S962" s="24"/>
      <c r="W962" s="24"/>
      <c r="X962" s="24"/>
      <c r="Y962" s="24"/>
      <c r="AB962" s="24"/>
      <c r="AC962" s="24"/>
      <c r="AD962" s="24"/>
      <c r="AE962" s="24"/>
      <c r="AF962" s="24"/>
      <c r="AG962" s="24"/>
      <c r="AH962" s="24"/>
      <c r="AI962" s="24"/>
    </row>
    <row r="963" spans="3:35" ht="12.75">
      <c r="C963" s="24"/>
      <c r="D963" s="24"/>
      <c r="E963" s="24"/>
      <c r="F963" s="24"/>
      <c r="G963" s="24"/>
      <c r="H963" s="24"/>
      <c r="I963" s="24"/>
      <c r="J963" s="24"/>
      <c r="L963" s="24"/>
      <c r="M963" s="24"/>
      <c r="N963" s="24"/>
      <c r="O963" s="24"/>
      <c r="P963" s="24"/>
      <c r="Q963" s="24"/>
      <c r="R963" s="24"/>
      <c r="S963" s="24"/>
      <c r="W963" s="24"/>
      <c r="X963" s="24"/>
      <c r="Y963" s="24"/>
      <c r="AB963" s="24"/>
      <c r="AC963" s="24"/>
      <c r="AD963" s="24"/>
      <c r="AE963" s="24"/>
      <c r="AF963" s="24"/>
      <c r="AG963" s="24"/>
      <c r="AH963" s="24"/>
      <c r="AI963" s="24"/>
    </row>
    <row r="964" spans="3:35" ht="12.75">
      <c r="C964" s="24"/>
      <c r="D964" s="24"/>
      <c r="E964" s="24"/>
      <c r="F964" s="24"/>
      <c r="G964" s="24"/>
      <c r="H964" s="24"/>
      <c r="I964" s="24"/>
      <c r="J964" s="24"/>
      <c r="L964" s="24"/>
      <c r="M964" s="24"/>
      <c r="N964" s="24"/>
      <c r="O964" s="24"/>
      <c r="P964" s="24"/>
      <c r="Q964" s="24"/>
      <c r="R964" s="24"/>
      <c r="S964" s="24"/>
      <c r="W964" s="24"/>
      <c r="X964" s="24"/>
      <c r="Y964" s="24"/>
      <c r="AB964" s="24"/>
      <c r="AC964" s="24"/>
      <c r="AD964" s="24"/>
      <c r="AE964" s="24"/>
      <c r="AF964" s="24"/>
      <c r="AG964" s="24"/>
      <c r="AH964" s="24"/>
      <c r="AI964" s="24"/>
    </row>
    <row r="965" spans="3:35" ht="12.75">
      <c r="C965" s="24"/>
      <c r="D965" s="24"/>
      <c r="E965" s="24"/>
      <c r="F965" s="24"/>
      <c r="G965" s="24"/>
      <c r="H965" s="24"/>
      <c r="I965" s="24"/>
      <c r="J965" s="24"/>
      <c r="L965" s="24"/>
      <c r="M965" s="24"/>
      <c r="N965" s="24"/>
      <c r="O965" s="24"/>
      <c r="P965" s="24"/>
      <c r="Q965" s="24"/>
      <c r="R965" s="24"/>
      <c r="S965" s="24"/>
      <c r="W965" s="24"/>
      <c r="X965" s="24"/>
      <c r="Y965" s="24"/>
      <c r="AB965" s="24"/>
      <c r="AC965" s="24"/>
      <c r="AD965" s="24"/>
      <c r="AE965" s="24"/>
      <c r="AF965" s="24"/>
      <c r="AG965" s="24"/>
      <c r="AH965" s="24"/>
      <c r="AI965" s="24"/>
    </row>
    <row r="966" spans="3:35" ht="12.75">
      <c r="C966" s="24"/>
      <c r="D966" s="24"/>
      <c r="E966" s="24"/>
      <c r="F966" s="24"/>
      <c r="G966" s="24"/>
      <c r="H966" s="24"/>
      <c r="I966" s="24"/>
      <c r="J966" s="24"/>
      <c r="L966" s="24"/>
      <c r="M966" s="24"/>
      <c r="N966" s="24"/>
      <c r="O966" s="24"/>
      <c r="P966" s="24"/>
      <c r="Q966" s="24"/>
      <c r="R966" s="24"/>
      <c r="S966" s="24"/>
      <c r="W966" s="24"/>
      <c r="X966" s="24"/>
      <c r="Y966" s="24"/>
      <c r="AB966" s="24"/>
      <c r="AC966" s="24"/>
      <c r="AD966" s="24"/>
      <c r="AE966" s="24"/>
      <c r="AF966" s="24"/>
      <c r="AG966" s="24"/>
      <c r="AH966" s="24"/>
      <c r="AI966" s="24"/>
    </row>
    <row r="967" spans="3:35" ht="12.75">
      <c r="C967" s="24"/>
      <c r="D967" s="24"/>
      <c r="E967" s="24"/>
      <c r="F967" s="24"/>
      <c r="G967" s="24"/>
      <c r="H967" s="24"/>
      <c r="I967" s="24"/>
      <c r="J967" s="24"/>
      <c r="L967" s="24"/>
      <c r="M967" s="24"/>
      <c r="N967" s="24"/>
      <c r="O967" s="24"/>
      <c r="P967" s="24"/>
      <c r="Q967" s="24"/>
      <c r="R967" s="24"/>
      <c r="S967" s="24"/>
      <c r="W967" s="24"/>
      <c r="X967" s="24"/>
      <c r="Y967" s="24"/>
      <c r="AB967" s="24"/>
      <c r="AC967" s="24"/>
      <c r="AD967" s="24"/>
      <c r="AE967" s="24"/>
      <c r="AF967" s="24"/>
      <c r="AG967" s="24"/>
      <c r="AH967" s="24"/>
      <c r="AI967" s="24"/>
    </row>
    <row r="968" spans="3:35" ht="12.75">
      <c r="C968" s="24"/>
      <c r="D968" s="24"/>
      <c r="E968" s="24"/>
      <c r="F968" s="24"/>
      <c r="G968" s="24"/>
      <c r="H968" s="24"/>
      <c r="I968" s="24"/>
      <c r="J968" s="24"/>
      <c r="L968" s="24"/>
      <c r="M968" s="24"/>
      <c r="N968" s="24"/>
      <c r="O968" s="24"/>
      <c r="P968" s="24"/>
      <c r="Q968" s="24"/>
      <c r="R968" s="24"/>
      <c r="S968" s="24"/>
      <c r="W968" s="24"/>
      <c r="X968" s="24"/>
      <c r="Y968" s="24"/>
      <c r="AB968" s="24"/>
      <c r="AC968" s="24"/>
      <c r="AD968" s="24"/>
      <c r="AE968" s="24"/>
      <c r="AF968" s="24"/>
      <c r="AG968" s="24"/>
      <c r="AH968" s="24"/>
      <c r="AI968" s="24"/>
    </row>
    <row r="969" spans="3:35" ht="12.75">
      <c r="C969" s="24"/>
      <c r="D969" s="24"/>
      <c r="E969" s="24"/>
      <c r="F969" s="24"/>
      <c r="G969" s="24"/>
      <c r="H969" s="24"/>
      <c r="I969" s="24"/>
      <c r="J969" s="24"/>
      <c r="L969" s="24"/>
      <c r="M969" s="24"/>
      <c r="N969" s="24"/>
      <c r="O969" s="24"/>
      <c r="P969" s="24"/>
      <c r="Q969" s="24"/>
      <c r="R969" s="24"/>
      <c r="S969" s="24"/>
      <c r="W969" s="24"/>
      <c r="X969" s="24"/>
      <c r="Y969" s="24"/>
      <c r="AB969" s="24"/>
      <c r="AC969" s="24"/>
      <c r="AD969" s="24"/>
      <c r="AE969" s="24"/>
      <c r="AF969" s="24"/>
      <c r="AG969" s="24"/>
      <c r="AH969" s="24"/>
      <c r="AI969" s="24"/>
    </row>
    <row r="970" spans="3:35" ht="12.75">
      <c r="C970" s="24"/>
      <c r="D970" s="24"/>
      <c r="E970" s="24"/>
      <c r="F970" s="24"/>
      <c r="G970" s="24"/>
      <c r="H970" s="24"/>
      <c r="I970" s="24"/>
      <c r="J970" s="24"/>
      <c r="L970" s="24"/>
      <c r="M970" s="24"/>
      <c r="N970" s="24"/>
      <c r="O970" s="24"/>
      <c r="P970" s="24"/>
      <c r="Q970" s="24"/>
      <c r="R970" s="24"/>
      <c r="S970" s="24"/>
      <c r="W970" s="24"/>
      <c r="X970" s="24"/>
      <c r="Y970" s="24"/>
      <c r="AB970" s="24"/>
      <c r="AC970" s="24"/>
      <c r="AD970" s="24"/>
      <c r="AE970" s="24"/>
      <c r="AF970" s="24"/>
      <c r="AG970" s="24"/>
      <c r="AH970" s="24"/>
      <c r="AI970" s="24"/>
    </row>
    <row r="971" spans="3:35" ht="12.75">
      <c r="C971" s="24"/>
      <c r="D971" s="24"/>
      <c r="E971" s="24"/>
      <c r="F971" s="24"/>
      <c r="G971" s="24"/>
      <c r="H971" s="24"/>
      <c r="I971" s="24"/>
      <c r="J971" s="24"/>
      <c r="L971" s="24"/>
      <c r="M971" s="24"/>
      <c r="N971" s="24"/>
      <c r="O971" s="24"/>
      <c r="P971" s="24"/>
      <c r="Q971" s="24"/>
      <c r="R971" s="24"/>
      <c r="S971" s="24"/>
      <c r="W971" s="24"/>
      <c r="X971" s="24"/>
      <c r="Y971" s="24"/>
      <c r="AB971" s="24"/>
      <c r="AC971" s="24"/>
      <c r="AD971" s="24"/>
      <c r="AE971" s="24"/>
      <c r="AF971" s="24"/>
      <c r="AG971" s="24"/>
      <c r="AH971" s="24"/>
      <c r="AI971" s="24"/>
    </row>
    <row r="972" spans="3:35" ht="12.75">
      <c r="C972" s="24"/>
      <c r="D972" s="24"/>
      <c r="E972" s="24"/>
      <c r="F972" s="24"/>
      <c r="G972" s="24"/>
      <c r="H972" s="24"/>
      <c r="I972" s="24"/>
      <c r="J972" s="24"/>
      <c r="L972" s="24"/>
      <c r="M972" s="24"/>
      <c r="N972" s="24"/>
      <c r="O972" s="24"/>
      <c r="P972" s="24"/>
      <c r="Q972" s="24"/>
      <c r="R972" s="24"/>
      <c r="S972" s="24"/>
      <c r="W972" s="24"/>
      <c r="X972" s="24"/>
      <c r="Y972" s="24"/>
      <c r="AB972" s="24"/>
      <c r="AC972" s="24"/>
      <c r="AD972" s="24"/>
      <c r="AE972" s="24"/>
      <c r="AF972" s="24"/>
      <c r="AG972" s="24"/>
      <c r="AH972" s="24"/>
      <c r="AI972" s="24"/>
    </row>
    <row r="973" spans="3:35" ht="12.75">
      <c r="C973" s="24"/>
      <c r="D973" s="24"/>
      <c r="E973" s="24"/>
      <c r="F973" s="24"/>
      <c r="G973" s="24"/>
      <c r="H973" s="24"/>
      <c r="I973" s="24"/>
      <c r="J973" s="24"/>
      <c r="L973" s="24"/>
      <c r="M973" s="24"/>
      <c r="N973" s="24"/>
      <c r="O973" s="24"/>
      <c r="P973" s="24"/>
      <c r="Q973" s="24"/>
      <c r="R973" s="24"/>
      <c r="S973" s="24"/>
      <c r="W973" s="24"/>
      <c r="X973" s="24"/>
      <c r="Y973" s="24"/>
      <c r="AB973" s="24"/>
      <c r="AC973" s="24"/>
      <c r="AD973" s="24"/>
      <c r="AE973" s="24"/>
      <c r="AF973" s="24"/>
      <c r="AG973" s="24"/>
      <c r="AH973" s="24"/>
      <c r="AI973" s="24"/>
    </row>
    <row r="974" spans="3:35" ht="12.75">
      <c r="C974" s="24"/>
      <c r="D974" s="24"/>
      <c r="E974" s="24"/>
      <c r="F974" s="24"/>
      <c r="G974" s="24"/>
      <c r="H974" s="24"/>
      <c r="I974" s="24"/>
      <c r="J974" s="24"/>
      <c r="L974" s="24"/>
      <c r="M974" s="24"/>
      <c r="N974" s="24"/>
      <c r="O974" s="24"/>
      <c r="P974" s="24"/>
      <c r="Q974" s="24"/>
      <c r="R974" s="24"/>
      <c r="S974" s="24"/>
      <c r="W974" s="24"/>
      <c r="X974" s="24"/>
      <c r="Y974" s="24"/>
      <c r="AB974" s="24"/>
      <c r="AC974" s="24"/>
      <c r="AD974" s="24"/>
      <c r="AE974" s="24"/>
      <c r="AF974" s="24"/>
      <c r="AG974" s="24"/>
      <c r="AH974" s="24"/>
      <c r="AI974" s="24"/>
    </row>
    <row r="975" spans="3:35" ht="12.75">
      <c r="C975" s="24"/>
      <c r="D975" s="24"/>
      <c r="E975" s="24"/>
      <c r="F975" s="24"/>
      <c r="G975" s="24"/>
      <c r="H975" s="24"/>
      <c r="I975" s="24"/>
      <c r="J975" s="24"/>
      <c r="L975" s="24"/>
      <c r="M975" s="24"/>
      <c r="N975" s="24"/>
      <c r="O975" s="24"/>
      <c r="P975" s="24"/>
      <c r="Q975" s="24"/>
      <c r="R975" s="24"/>
      <c r="S975" s="24"/>
      <c r="W975" s="24"/>
      <c r="X975" s="24"/>
      <c r="Y975" s="24"/>
      <c r="AB975" s="24"/>
      <c r="AC975" s="24"/>
      <c r="AD975" s="24"/>
      <c r="AE975" s="24"/>
      <c r="AF975" s="24"/>
      <c r="AG975" s="24"/>
      <c r="AH975" s="24"/>
      <c r="AI975" s="24"/>
    </row>
    <row r="976" spans="3:35" ht="12.75">
      <c r="C976" s="24"/>
      <c r="D976" s="24"/>
      <c r="E976" s="24"/>
      <c r="F976" s="24"/>
      <c r="G976" s="24"/>
      <c r="H976" s="24"/>
      <c r="I976" s="24"/>
      <c r="J976" s="24"/>
      <c r="L976" s="24"/>
      <c r="M976" s="24"/>
      <c r="N976" s="24"/>
      <c r="O976" s="24"/>
      <c r="P976" s="24"/>
      <c r="Q976" s="24"/>
      <c r="R976" s="24"/>
      <c r="S976" s="24"/>
      <c r="W976" s="24"/>
      <c r="X976" s="24"/>
      <c r="Y976" s="24"/>
      <c r="AB976" s="24"/>
      <c r="AC976" s="24"/>
      <c r="AD976" s="24"/>
      <c r="AE976" s="24"/>
      <c r="AF976" s="24"/>
      <c r="AG976" s="24"/>
      <c r="AH976" s="24"/>
      <c r="AI976" s="24"/>
    </row>
    <row r="977" spans="3:35" ht="12.75">
      <c r="C977" s="24"/>
      <c r="D977" s="24"/>
      <c r="E977" s="24"/>
      <c r="F977" s="24"/>
      <c r="G977" s="24"/>
      <c r="H977" s="24"/>
      <c r="I977" s="24"/>
      <c r="J977" s="24"/>
      <c r="L977" s="24"/>
      <c r="M977" s="24"/>
      <c r="N977" s="24"/>
      <c r="O977" s="24"/>
      <c r="P977" s="24"/>
      <c r="Q977" s="24"/>
      <c r="R977" s="24"/>
      <c r="S977" s="24"/>
      <c r="W977" s="24"/>
      <c r="X977" s="24"/>
      <c r="Y977" s="24"/>
      <c r="AB977" s="24"/>
      <c r="AC977" s="24"/>
      <c r="AD977" s="24"/>
      <c r="AE977" s="24"/>
      <c r="AF977" s="24"/>
      <c r="AG977" s="24"/>
      <c r="AH977" s="24"/>
      <c r="AI977" s="24"/>
    </row>
    <row r="978" spans="3:35" ht="12.75">
      <c r="C978" s="24"/>
      <c r="D978" s="24"/>
      <c r="E978" s="24"/>
      <c r="F978" s="24"/>
      <c r="G978" s="24"/>
      <c r="H978" s="24"/>
      <c r="I978" s="24"/>
      <c r="J978" s="24"/>
      <c r="L978" s="24"/>
      <c r="M978" s="24"/>
      <c r="N978" s="24"/>
      <c r="O978" s="24"/>
      <c r="P978" s="24"/>
      <c r="Q978" s="24"/>
      <c r="R978" s="24"/>
      <c r="S978" s="24"/>
      <c r="W978" s="24"/>
      <c r="X978" s="24"/>
      <c r="Y978" s="24"/>
      <c r="AB978" s="24"/>
      <c r="AC978" s="24"/>
      <c r="AD978" s="24"/>
      <c r="AE978" s="24"/>
      <c r="AF978" s="24"/>
      <c r="AG978" s="24"/>
      <c r="AH978" s="24"/>
      <c r="AI978" s="24"/>
    </row>
    <row r="979" spans="3:35" ht="12.75">
      <c r="C979" s="24"/>
      <c r="D979" s="24"/>
      <c r="E979" s="24"/>
      <c r="F979" s="24"/>
      <c r="G979" s="24"/>
      <c r="H979" s="24"/>
      <c r="I979" s="24"/>
      <c r="J979" s="24"/>
      <c r="L979" s="24"/>
      <c r="M979" s="24"/>
      <c r="N979" s="24"/>
      <c r="O979" s="24"/>
      <c r="P979" s="24"/>
      <c r="Q979" s="24"/>
      <c r="R979" s="24"/>
      <c r="S979" s="24"/>
      <c r="W979" s="24"/>
      <c r="X979" s="24"/>
      <c r="Y979" s="24"/>
      <c r="AB979" s="24"/>
      <c r="AC979" s="24"/>
      <c r="AD979" s="24"/>
      <c r="AE979" s="24"/>
      <c r="AF979" s="24"/>
      <c r="AG979" s="24"/>
      <c r="AH979" s="24"/>
      <c r="AI979" s="24"/>
    </row>
    <row r="980" spans="3:35" ht="12.75">
      <c r="C980" s="24"/>
      <c r="D980" s="24"/>
      <c r="E980" s="24"/>
      <c r="F980" s="24"/>
      <c r="G980" s="24"/>
      <c r="H980" s="24"/>
      <c r="I980" s="24"/>
      <c r="J980" s="24"/>
      <c r="L980" s="24"/>
      <c r="M980" s="24"/>
      <c r="N980" s="24"/>
      <c r="O980" s="24"/>
      <c r="P980" s="24"/>
      <c r="Q980" s="24"/>
      <c r="R980" s="24"/>
      <c r="S980" s="24"/>
      <c r="W980" s="24"/>
      <c r="X980" s="24"/>
      <c r="Y980" s="24"/>
      <c r="AB980" s="24"/>
      <c r="AC980" s="24"/>
      <c r="AD980" s="24"/>
      <c r="AE980" s="24"/>
      <c r="AF980" s="24"/>
      <c r="AG980" s="24"/>
      <c r="AH980" s="24"/>
      <c r="AI980" s="24"/>
    </row>
    <row r="981" spans="3:35" ht="12.75">
      <c r="C981" s="24"/>
      <c r="D981" s="24"/>
      <c r="E981" s="24"/>
      <c r="F981" s="24"/>
      <c r="G981" s="24"/>
      <c r="H981" s="24"/>
      <c r="I981" s="24"/>
      <c r="J981" s="24"/>
      <c r="L981" s="24"/>
      <c r="M981" s="24"/>
      <c r="N981" s="24"/>
      <c r="O981" s="24"/>
      <c r="P981" s="24"/>
      <c r="Q981" s="24"/>
      <c r="R981" s="24"/>
      <c r="S981" s="24"/>
      <c r="W981" s="24"/>
      <c r="X981" s="24"/>
      <c r="Y981" s="24"/>
      <c r="AB981" s="24"/>
      <c r="AC981" s="24"/>
      <c r="AD981" s="24"/>
      <c r="AE981" s="24"/>
      <c r="AF981" s="24"/>
      <c r="AG981" s="24"/>
      <c r="AH981" s="24"/>
      <c r="AI981" s="24"/>
    </row>
    <row r="982" spans="3:35" ht="12.75">
      <c r="C982" s="24"/>
      <c r="D982" s="24"/>
      <c r="E982" s="24"/>
      <c r="F982" s="24"/>
      <c r="G982" s="24"/>
      <c r="H982" s="24"/>
      <c r="I982" s="24"/>
      <c r="J982" s="24"/>
      <c r="L982" s="24"/>
      <c r="M982" s="24"/>
      <c r="N982" s="24"/>
      <c r="O982" s="24"/>
      <c r="P982" s="24"/>
      <c r="Q982" s="24"/>
      <c r="R982" s="24"/>
      <c r="S982" s="24"/>
      <c r="W982" s="24"/>
      <c r="X982" s="24"/>
      <c r="Y982" s="24"/>
      <c r="AB982" s="24"/>
      <c r="AC982" s="24"/>
      <c r="AD982" s="24"/>
      <c r="AE982" s="24"/>
      <c r="AF982" s="24"/>
      <c r="AG982" s="24"/>
      <c r="AH982" s="24"/>
      <c r="AI982" s="24"/>
    </row>
    <row r="983" spans="3:35" ht="12.75">
      <c r="C983" s="24"/>
      <c r="D983" s="24"/>
      <c r="E983" s="24"/>
      <c r="F983" s="24"/>
      <c r="G983" s="24"/>
      <c r="H983" s="24"/>
      <c r="I983" s="24"/>
      <c r="J983" s="24"/>
      <c r="L983" s="24"/>
      <c r="M983" s="24"/>
      <c r="N983" s="24"/>
      <c r="O983" s="24"/>
      <c r="P983" s="24"/>
      <c r="Q983" s="24"/>
      <c r="R983" s="24"/>
      <c r="S983" s="24"/>
      <c r="W983" s="24"/>
      <c r="X983" s="24"/>
      <c r="Y983" s="24"/>
      <c r="AB983" s="24"/>
      <c r="AC983" s="24"/>
      <c r="AD983" s="24"/>
      <c r="AE983" s="24"/>
      <c r="AF983" s="24"/>
      <c r="AG983" s="24"/>
      <c r="AH983" s="24"/>
      <c r="AI983" s="24"/>
    </row>
    <row r="984" spans="3:35" ht="12.75">
      <c r="C984" s="24"/>
      <c r="D984" s="24"/>
      <c r="E984" s="24"/>
      <c r="F984" s="24"/>
      <c r="G984" s="24"/>
      <c r="H984" s="24"/>
      <c r="I984" s="24"/>
      <c r="J984" s="24"/>
      <c r="L984" s="24"/>
      <c r="M984" s="24"/>
      <c r="N984" s="24"/>
      <c r="O984" s="24"/>
      <c r="P984" s="24"/>
      <c r="Q984" s="24"/>
      <c r="R984" s="24"/>
      <c r="S984" s="24"/>
      <c r="W984" s="24"/>
      <c r="X984" s="24"/>
      <c r="Y984" s="24"/>
      <c r="AB984" s="24"/>
      <c r="AC984" s="24"/>
      <c r="AD984" s="24"/>
      <c r="AE984" s="24"/>
      <c r="AF984" s="24"/>
      <c r="AG984" s="24"/>
      <c r="AH984" s="24"/>
      <c r="AI984" s="24"/>
    </row>
    <row r="985" spans="3:35" ht="12.75">
      <c r="C985" s="24"/>
      <c r="D985" s="24"/>
      <c r="E985" s="24"/>
      <c r="F985" s="24"/>
      <c r="G985" s="24"/>
      <c r="H985" s="24"/>
      <c r="I985" s="24"/>
      <c r="J985" s="24"/>
      <c r="L985" s="24"/>
      <c r="M985" s="24"/>
      <c r="N985" s="24"/>
      <c r="O985" s="24"/>
      <c r="P985" s="24"/>
      <c r="Q985" s="24"/>
      <c r="R985" s="24"/>
      <c r="S985" s="24"/>
      <c r="W985" s="24"/>
      <c r="X985" s="24"/>
      <c r="Y985" s="24"/>
      <c r="AB985" s="24"/>
      <c r="AC985" s="24"/>
      <c r="AD985" s="24"/>
      <c r="AE985" s="24"/>
      <c r="AF985" s="24"/>
      <c r="AG985" s="24"/>
      <c r="AH985" s="24"/>
      <c r="AI985" s="24"/>
    </row>
    <row r="986" spans="3:35" ht="12.75">
      <c r="C986" s="24"/>
      <c r="D986" s="24"/>
      <c r="E986" s="24"/>
      <c r="F986" s="24"/>
      <c r="G986" s="24"/>
      <c r="H986" s="24"/>
      <c r="I986" s="24"/>
      <c r="J986" s="24"/>
      <c r="L986" s="24"/>
      <c r="M986" s="24"/>
      <c r="N986" s="24"/>
      <c r="O986" s="24"/>
      <c r="P986" s="24"/>
      <c r="Q986" s="24"/>
      <c r="R986" s="24"/>
      <c r="S986" s="24"/>
      <c r="W986" s="24"/>
      <c r="X986" s="24"/>
      <c r="Y986" s="24"/>
      <c r="AB986" s="24"/>
      <c r="AC986" s="24"/>
      <c r="AD986" s="24"/>
      <c r="AE986" s="24"/>
      <c r="AF986" s="24"/>
      <c r="AG986" s="24"/>
      <c r="AH986" s="24"/>
      <c r="AI986" s="24"/>
    </row>
    <row r="987" spans="3:35" ht="12.75">
      <c r="C987" s="24"/>
      <c r="D987" s="24"/>
      <c r="E987" s="24"/>
      <c r="F987" s="24"/>
      <c r="G987" s="24"/>
      <c r="H987" s="24"/>
      <c r="I987" s="24"/>
      <c r="J987" s="24"/>
      <c r="L987" s="24"/>
      <c r="M987" s="24"/>
      <c r="N987" s="24"/>
      <c r="O987" s="24"/>
      <c r="P987" s="24"/>
      <c r="Q987" s="24"/>
      <c r="R987" s="24"/>
      <c r="S987" s="24"/>
      <c r="W987" s="24"/>
      <c r="X987" s="24"/>
      <c r="Y987" s="24"/>
      <c r="AB987" s="24"/>
      <c r="AC987" s="24"/>
      <c r="AD987" s="24"/>
      <c r="AE987" s="24"/>
      <c r="AF987" s="24"/>
      <c r="AG987" s="24"/>
      <c r="AH987" s="24"/>
      <c r="AI987" s="24"/>
    </row>
    <row r="988" spans="3:35" ht="12.75">
      <c r="C988" s="24"/>
      <c r="D988" s="24"/>
      <c r="E988" s="24"/>
      <c r="F988" s="24"/>
      <c r="G988" s="24"/>
      <c r="H988" s="24"/>
      <c r="I988" s="24"/>
      <c r="J988" s="24"/>
      <c r="L988" s="24"/>
      <c r="M988" s="24"/>
      <c r="N988" s="24"/>
      <c r="O988" s="24"/>
      <c r="P988" s="24"/>
      <c r="Q988" s="24"/>
      <c r="R988" s="24"/>
      <c r="S988" s="24"/>
      <c r="W988" s="24"/>
      <c r="X988" s="24"/>
      <c r="Y988" s="24"/>
      <c r="AB988" s="24"/>
      <c r="AC988" s="24"/>
      <c r="AD988" s="24"/>
      <c r="AE988" s="24"/>
      <c r="AF988" s="24"/>
      <c r="AG988" s="24"/>
      <c r="AH988" s="24"/>
      <c r="AI988" s="24"/>
    </row>
    <row r="989" spans="3:35" ht="12.75">
      <c r="C989" s="24"/>
      <c r="D989" s="24"/>
      <c r="E989" s="24"/>
      <c r="F989" s="24"/>
      <c r="G989" s="24"/>
      <c r="H989" s="24"/>
      <c r="I989" s="24"/>
      <c r="J989" s="24"/>
      <c r="L989" s="24"/>
      <c r="M989" s="24"/>
      <c r="N989" s="24"/>
      <c r="O989" s="24"/>
      <c r="P989" s="24"/>
      <c r="Q989" s="24"/>
      <c r="R989" s="24"/>
      <c r="S989" s="24"/>
      <c r="W989" s="24"/>
      <c r="X989" s="24"/>
      <c r="Y989" s="24"/>
      <c r="AB989" s="24"/>
      <c r="AC989" s="24"/>
      <c r="AD989" s="24"/>
      <c r="AE989" s="24"/>
      <c r="AF989" s="24"/>
      <c r="AG989" s="24"/>
      <c r="AH989" s="24"/>
      <c r="AI989" s="24"/>
    </row>
    <row r="990" spans="3:35" ht="12.75">
      <c r="C990" s="24"/>
      <c r="D990" s="24"/>
      <c r="E990" s="24"/>
      <c r="F990" s="24"/>
      <c r="G990" s="24"/>
      <c r="H990" s="24"/>
      <c r="I990" s="24"/>
      <c r="J990" s="24"/>
      <c r="L990" s="24"/>
      <c r="M990" s="24"/>
      <c r="N990" s="24"/>
      <c r="O990" s="24"/>
      <c r="P990" s="24"/>
      <c r="Q990" s="24"/>
      <c r="R990" s="24"/>
      <c r="S990" s="24"/>
      <c r="W990" s="24"/>
      <c r="X990" s="24"/>
      <c r="Y990" s="24"/>
      <c r="AB990" s="24"/>
      <c r="AC990" s="24"/>
      <c r="AD990" s="24"/>
      <c r="AE990" s="24"/>
      <c r="AF990" s="24"/>
      <c r="AG990" s="24"/>
      <c r="AH990" s="24"/>
      <c r="AI990" s="24"/>
    </row>
    <row r="991" spans="3:35" ht="12.75">
      <c r="C991" s="24"/>
      <c r="D991" s="24"/>
      <c r="E991" s="24"/>
      <c r="F991" s="24"/>
      <c r="G991" s="24"/>
      <c r="H991" s="24"/>
      <c r="I991" s="24"/>
      <c r="J991" s="24"/>
      <c r="L991" s="24"/>
      <c r="M991" s="24"/>
      <c r="N991" s="24"/>
      <c r="O991" s="24"/>
      <c r="P991" s="24"/>
      <c r="Q991" s="24"/>
      <c r="R991" s="24"/>
      <c r="S991" s="24"/>
      <c r="W991" s="24"/>
      <c r="X991" s="24"/>
      <c r="Y991" s="24"/>
      <c r="AB991" s="24"/>
      <c r="AC991" s="24"/>
      <c r="AD991" s="24"/>
      <c r="AE991" s="24"/>
      <c r="AF991" s="24"/>
      <c r="AG991" s="24"/>
      <c r="AH991" s="24"/>
      <c r="AI991" s="24"/>
    </row>
    <row r="992" spans="3:35" ht="12.75">
      <c r="C992" s="24"/>
      <c r="D992" s="24"/>
      <c r="E992" s="24"/>
      <c r="F992" s="24"/>
      <c r="G992" s="24"/>
      <c r="H992" s="24"/>
      <c r="I992" s="24"/>
      <c r="J992" s="24"/>
      <c r="L992" s="24"/>
      <c r="M992" s="24"/>
      <c r="N992" s="24"/>
      <c r="O992" s="24"/>
      <c r="P992" s="24"/>
      <c r="Q992" s="24"/>
      <c r="R992" s="24"/>
      <c r="S992" s="24"/>
      <c r="W992" s="24"/>
      <c r="X992" s="24"/>
      <c r="Y992" s="24"/>
      <c r="AB992" s="24"/>
      <c r="AC992" s="24"/>
      <c r="AD992" s="24"/>
      <c r="AE992" s="24"/>
      <c r="AF992" s="24"/>
      <c r="AG992" s="24"/>
      <c r="AH992" s="24"/>
      <c r="AI992" s="24"/>
    </row>
    <row r="993" spans="3:35" ht="12.75">
      <c r="C993" s="24"/>
      <c r="D993" s="24"/>
      <c r="E993" s="24"/>
      <c r="F993" s="24"/>
      <c r="G993" s="24"/>
      <c r="H993" s="24"/>
      <c r="I993" s="24"/>
      <c r="J993" s="24"/>
      <c r="L993" s="24"/>
      <c r="M993" s="24"/>
      <c r="N993" s="24"/>
      <c r="O993" s="24"/>
      <c r="P993" s="24"/>
      <c r="Q993" s="24"/>
      <c r="R993" s="24"/>
      <c r="S993" s="24"/>
      <c r="W993" s="24"/>
      <c r="X993" s="24"/>
      <c r="Y993" s="24"/>
      <c r="AB993" s="24"/>
      <c r="AC993" s="24"/>
      <c r="AD993" s="24"/>
      <c r="AE993" s="24"/>
      <c r="AF993" s="24"/>
      <c r="AG993" s="24"/>
      <c r="AH993" s="24"/>
      <c r="AI993" s="24"/>
    </row>
    <row r="994" spans="3:35" ht="12.75">
      <c r="C994" s="24"/>
      <c r="D994" s="24"/>
      <c r="E994" s="24"/>
      <c r="F994" s="24"/>
      <c r="G994" s="24"/>
      <c r="H994" s="24"/>
      <c r="I994" s="24"/>
      <c r="J994" s="24"/>
      <c r="L994" s="24"/>
      <c r="M994" s="24"/>
      <c r="N994" s="24"/>
      <c r="O994" s="24"/>
      <c r="P994" s="24"/>
      <c r="Q994" s="24"/>
      <c r="R994" s="24"/>
      <c r="S994" s="24"/>
      <c r="W994" s="24"/>
      <c r="X994" s="24"/>
      <c r="Y994" s="24"/>
      <c r="AB994" s="24"/>
      <c r="AC994" s="24"/>
      <c r="AD994" s="24"/>
      <c r="AE994" s="24"/>
      <c r="AF994" s="24"/>
      <c r="AG994" s="24"/>
      <c r="AH994" s="24"/>
      <c r="AI994" s="24"/>
    </row>
    <row r="995" spans="3:35" ht="12.75">
      <c r="C995" s="24"/>
      <c r="D995" s="24"/>
      <c r="E995" s="24"/>
      <c r="F995" s="24"/>
      <c r="G995" s="24"/>
      <c r="H995" s="24"/>
      <c r="I995" s="24"/>
      <c r="J995" s="24"/>
      <c r="L995" s="24"/>
      <c r="M995" s="24"/>
      <c r="N995" s="24"/>
      <c r="O995" s="24"/>
      <c r="P995" s="24"/>
      <c r="Q995" s="24"/>
      <c r="R995" s="24"/>
      <c r="S995" s="24"/>
      <c r="W995" s="24"/>
      <c r="X995" s="24"/>
      <c r="Y995" s="24"/>
      <c r="AB995" s="24"/>
      <c r="AC995" s="24"/>
      <c r="AD995" s="24"/>
      <c r="AE995" s="24"/>
      <c r="AF995" s="24"/>
      <c r="AG995" s="24"/>
      <c r="AH995" s="24"/>
      <c r="AI995" s="24"/>
    </row>
    <row r="996" spans="3:35" ht="12.75">
      <c r="C996" s="24"/>
      <c r="D996" s="24"/>
      <c r="E996" s="24"/>
      <c r="F996" s="24"/>
      <c r="G996" s="24"/>
      <c r="H996" s="24"/>
      <c r="I996" s="24"/>
      <c r="J996" s="24"/>
      <c r="L996" s="24"/>
      <c r="M996" s="24"/>
      <c r="N996" s="24"/>
      <c r="O996" s="24"/>
      <c r="P996" s="24"/>
      <c r="Q996" s="24"/>
      <c r="R996" s="24"/>
      <c r="S996" s="24"/>
      <c r="W996" s="24"/>
      <c r="X996" s="24"/>
      <c r="Y996" s="24"/>
      <c r="AB996" s="24"/>
      <c r="AC996" s="24"/>
      <c r="AD996" s="24"/>
      <c r="AE996" s="24"/>
      <c r="AF996" s="24"/>
      <c r="AG996" s="24"/>
      <c r="AH996" s="24"/>
      <c r="AI996" s="24"/>
    </row>
    <row r="997" spans="3:35" ht="12.75">
      <c r="C997" s="24"/>
      <c r="D997" s="24"/>
      <c r="E997" s="24"/>
      <c r="F997" s="24"/>
      <c r="G997" s="24"/>
      <c r="H997" s="24"/>
      <c r="I997" s="24"/>
      <c r="J997" s="24"/>
      <c r="L997" s="24"/>
      <c r="M997" s="24"/>
      <c r="N997" s="24"/>
      <c r="O997" s="24"/>
      <c r="P997" s="24"/>
      <c r="Q997" s="24"/>
      <c r="R997" s="24"/>
      <c r="S997" s="24"/>
      <c r="W997" s="24"/>
      <c r="X997" s="24"/>
      <c r="Y997" s="24"/>
      <c r="AB997" s="24"/>
      <c r="AC997" s="24"/>
      <c r="AD997" s="24"/>
      <c r="AE997" s="24"/>
      <c r="AF997" s="24"/>
      <c r="AG997" s="24"/>
      <c r="AH997" s="24"/>
      <c r="AI997" s="24"/>
    </row>
    <row r="998" spans="3:35" ht="12.75">
      <c r="C998" s="24"/>
      <c r="D998" s="24"/>
      <c r="E998" s="24"/>
      <c r="F998" s="24"/>
      <c r="G998" s="24"/>
      <c r="H998" s="24"/>
      <c r="I998" s="24"/>
      <c r="J998" s="24"/>
      <c r="L998" s="24"/>
      <c r="M998" s="24"/>
      <c r="N998" s="24"/>
      <c r="O998" s="24"/>
      <c r="P998" s="24"/>
      <c r="Q998" s="24"/>
      <c r="R998" s="24"/>
      <c r="S998" s="24"/>
      <c r="W998" s="24"/>
      <c r="X998" s="24"/>
      <c r="Y998" s="24"/>
      <c r="AB998" s="24"/>
      <c r="AC998" s="24"/>
      <c r="AD998" s="24"/>
      <c r="AE998" s="24"/>
      <c r="AF998" s="24"/>
      <c r="AG998" s="24"/>
      <c r="AH998" s="24"/>
      <c r="AI998" s="24"/>
    </row>
    <row r="999" spans="3:35" ht="12.75">
      <c r="C999" s="24"/>
      <c r="D999" s="24"/>
      <c r="E999" s="24"/>
      <c r="F999" s="24"/>
      <c r="G999" s="24"/>
      <c r="H999" s="24"/>
      <c r="I999" s="24"/>
      <c r="J999" s="24"/>
      <c r="L999" s="24"/>
      <c r="M999" s="24"/>
      <c r="N999" s="24"/>
      <c r="O999" s="24"/>
      <c r="P999" s="24"/>
      <c r="Q999" s="24"/>
      <c r="R999" s="24"/>
      <c r="S999" s="24"/>
      <c r="W999" s="24"/>
      <c r="X999" s="24"/>
      <c r="Y999" s="24"/>
      <c r="AB999" s="24"/>
      <c r="AC999" s="24"/>
      <c r="AD999" s="24"/>
      <c r="AE999" s="24"/>
      <c r="AF999" s="24"/>
      <c r="AG999" s="24"/>
      <c r="AH999" s="24"/>
      <c r="AI999" s="24"/>
    </row>
    <row r="1000" spans="3:35" ht="12.75">
      <c r="C1000" s="24"/>
      <c r="D1000" s="24"/>
      <c r="E1000" s="24"/>
      <c r="F1000" s="24"/>
      <c r="G1000" s="24"/>
      <c r="H1000" s="24"/>
      <c r="I1000" s="24"/>
      <c r="J1000" s="24"/>
      <c r="L1000" s="24"/>
      <c r="M1000" s="24"/>
      <c r="N1000" s="24"/>
      <c r="O1000" s="24"/>
      <c r="P1000" s="24"/>
      <c r="Q1000" s="24"/>
      <c r="R1000" s="24"/>
      <c r="S1000" s="24"/>
      <c r="W1000" s="24"/>
      <c r="X1000" s="24"/>
      <c r="Y1000" s="24"/>
      <c r="AB1000" s="24"/>
      <c r="AC1000" s="24"/>
      <c r="AD1000" s="24"/>
      <c r="AE1000" s="24"/>
      <c r="AF1000" s="24"/>
      <c r="AG1000" s="24"/>
      <c r="AH1000" s="24"/>
      <c r="AI1000" s="24"/>
    </row>
    <row r="1001" spans="3:35" ht="12.75">
      <c r="C1001" s="24"/>
      <c r="D1001" s="24"/>
      <c r="E1001" s="24"/>
      <c r="F1001" s="24"/>
      <c r="G1001" s="24"/>
      <c r="H1001" s="24"/>
      <c r="I1001" s="24"/>
      <c r="J1001" s="24"/>
      <c r="L1001" s="24"/>
      <c r="M1001" s="24"/>
      <c r="N1001" s="24"/>
      <c r="O1001" s="24"/>
      <c r="P1001" s="24"/>
      <c r="Q1001" s="24"/>
      <c r="R1001" s="24"/>
      <c r="S1001" s="24"/>
      <c r="W1001" s="24"/>
      <c r="X1001" s="24"/>
      <c r="Y1001" s="24"/>
      <c r="AB1001" s="24"/>
      <c r="AC1001" s="24"/>
      <c r="AD1001" s="24"/>
      <c r="AE1001" s="24"/>
      <c r="AF1001" s="24"/>
      <c r="AG1001" s="24"/>
      <c r="AH1001" s="24"/>
      <c r="AI1001" s="24"/>
    </row>
    <row r="1002" spans="3:35" ht="12.75">
      <c r="C1002" s="24"/>
      <c r="D1002" s="24"/>
      <c r="E1002" s="24"/>
      <c r="F1002" s="24"/>
      <c r="G1002" s="24"/>
      <c r="H1002" s="24"/>
      <c r="I1002" s="24"/>
      <c r="J1002" s="24"/>
      <c r="L1002" s="24"/>
      <c r="M1002" s="24"/>
      <c r="N1002" s="24"/>
      <c r="O1002" s="24"/>
      <c r="P1002" s="24"/>
      <c r="Q1002" s="24"/>
      <c r="R1002" s="24"/>
      <c r="S1002" s="24"/>
      <c r="W1002" s="24"/>
      <c r="X1002" s="24"/>
      <c r="Y1002" s="24"/>
      <c r="AB1002" s="24"/>
      <c r="AC1002" s="24"/>
      <c r="AD1002" s="24"/>
      <c r="AE1002" s="24"/>
      <c r="AF1002" s="24"/>
      <c r="AG1002" s="24"/>
      <c r="AH1002" s="24"/>
      <c r="AI1002" s="24"/>
    </row>
    <row r="1003" spans="3:35" ht="12.75">
      <c r="C1003" s="24"/>
      <c r="D1003" s="24"/>
      <c r="E1003" s="24"/>
      <c r="F1003" s="24"/>
      <c r="G1003" s="24"/>
      <c r="H1003" s="24"/>
      <c r="I1003" s="24"/>
      <c r="J1003" s="24"/>
      <c r="L1003" s="24"/>
      <c r="M1003" s="24"/>
      <c r="N1003" s="24"/>
      <c r="O1003" s="24"/>
      <c r="P1003" s="24"/>
      <c r="Q1003" s="24"/>
      <c r="R1003" s="24"/>
      <c r="S1003" s="24"/>
      <c r="W1003" s="24"/>
      <c r="X1003" s="24"/>
      <c r="Y1003" s="24"/>
      <c r="AB1003" s="24"/>
      <c r="AC1003" s="24"/>
      <c r="AD1003" s="24"/>
      <c r="AE1003" s="24"/>
      <c r="AF1003" s="24"/>
      <c r="AG1003" s="24"/>
      <c r="AH1003" s="24"/>
      <c r="AI1003" s="24"/>
    </row>
    <row r="1004" spans="3:35" ht="12.75">
      <c r="C1004" s="24"/>
      <c r="D1004" s="24"/>
      <c r="E1004" s="24"/>
      <c r="F1004" s="24"/>
      <c r="G1004" s="24"/>
      <c r="H1004" s="24"/>
      <c r="I1004" s="24"/>
      <c r="J1004" s="24"/>
      <c r="L1004" s="24"/>
      <c r="M1004" s="24"/>
      <c r="N1004" s="24"/>
      <c r="O1004" s="24"/>
      <c r="P1004" s="24"/>
      <c r="Q1004" s="24"/>
      <c r="R1004" s="24"/>
      <c r="S1004" s="24"/>
      <c r="W1004" s="24"/>
      <c r="X1004" s="24"/>
      <c r="Y1004" s="24"/>
      <c r="AB1004" s="24"/>
      <c r="AC1004" s="24"/>
      <c r="AD1004" s="24"/>
      <c r="AE1004" s="24"/>
      <c r="AF1004" s="24"/>
      <c r="AG1004" s="24"/>
      <c r="AH1004" s="24"/>
      <c r="AI1004" s="24"/>
    </row>
    <row r="1005" spans="3:35" ht="12.75">
      <c r="C1005" s="24"/>
      <c r="D1005" s="24"/>
      <c r="E1005" s="24"/>
      <c r="F1005" s="24"/>
      <c r="G1005" s="24"/>
      <c r="H1005" s="24"/>
      <c r="I1005" s="24"/>
      <c r="J1005" s="24"/>
      <c r="L1005" s="24"/>
      <c r="M1005" s="24"/>
      <c r="N1005" s="24"/>
      <c r="O1005" s="24"/>
      <c r="P1005" s="24"/>
      <c r="Q1005" s="24"/>
      <c r="R1005" s="24"/>
      <c r="S1005" s="24"/>
      <c r="W1005" s="24"/>
      <c r="X1005" s="24"/>
      <c r="Y1005" s="24"/>
      <c r="AB1005" s="24"/>
      <c r="AC1005" s="24"/>
      <c r="AD1005" s="24"/>
      <c r="AE1005" s="24"/>
      <c r="AF1005" s="24"/>
      <c r="AG1005" s="24"/>
      <c r="AH1005" s="24"/>
      <c r="AI1005" s="24"/>
    </row>
  </sheetData>
  <sheetProtection algorithmName="SHA-512" hashValue="TunZpa94NqpHs0UVs2jxV48Q2PxUoV8xdPO9A9RAgXvUDMgldlnwyjjX/odnBNh42QgM8URhF4/cDQUyK+6ScA==" saltValue="cHTbweU0dFySTs4Iv4ZoaA==" spinCount="100000" sheet="1" formatRows="0"/>
  <mergeCells count="1">
    <mergeCell ref="B5:Z5"/>
  </mergeCells>
  <phoneticPr fontId="34" type="noConversion"/>
  <conditionalFormatting sqref="G7:H777">
    <cfRule type="expression" dxfId="16" priority="9">
      <formula>$G7="Short"</formula>
    </cfRule>
  </conditionalFormatting>
  <conditionalFormatting sqref="C7:J777 L7:Y777">
    <cfRule type="expression" dxfId="15" priority="288">
      <formula>$N7&gt;0</formula>
    </cfRule>
    <cfRule type="expression" dxfId="14" priority="289">
      <formula>$N7&lt;0</formula>
    </cfRule>
  </conditionalFormatting>
  <conditionalFormatting sqref="Z7:Z777">
    <cfRule type="expression" dxfId="13" priority="7">
      <formula>$N7&gt;0</formula>
    </cfRule>
    <cfRule type="expression" dxfId="12" priority="8">
      <formula>$N7&lt;0</formula>
    </cfRule>
  </conditionalFormatting>
  <conditionalFormatting sqref="K7:K777">
    <cfRule type="expression" dxfId="11" priority="5">
      <formula>$N7&gt;0</formula>
    </cfRule>
    <cfRule type="expression" dxfId="10" priority="6">
      <formula>$N7&lt;0</formula>
    </cfRule>
  </conditionalFormatting>
  <conditionalFormatting sqref="AA7:AA777">
    <cfRule type="expression" dxfId="9" priority="3">
      <formula>$N7&gt;0</formula>
    </cfRule>
    <cfRule type="expression" dxfId="8" priority="4">
      <formula>$N7&lt;0</formula>
    </cfRule>
  </conditionalFormatting>
  <conditionalFormatting sqref="AB7:AB777">
    <cfRule type="expression" dxfId="7" priority="1">
      <formula>$N7&gt;0</formula>
    </cfRule>
    <cfRule type="expression" dxfId="6" priority="2">
      <formula>$N7&lt;0</formula>
    </cfRule>
  </conditionalFormatting>
  <pageMargins left="0.7" right="0.7" top="0.75" bottom="0.75" header="0.3" footer="0.3"/>
  <pageSetup paperSize="9" orientation="portrait" r:id="rId1"/>
  <ignoredErrors>
    <ignoredError sqref="R7:T7 R104:T113 R103:S103 R98:T98 R97 T97 R131:T136 R130 T130 R124:T129 R122 T122 R100:T102 R99 T99 R9:T19 R8 T8 R21:T32 R20 T20 R34:T56 R33 T33 R58:T96 R57 T57 R123 T123 R115:T121 R114 T114 R138:T777 R137 T13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89500-8206-4628-AC82-E9DB79F6964A}">
  <sheetPr codeName="Лист2"/>
  <dimension ref="B1:M27"/>
  <sheetViews>
    <sheetView showZeros="0" zoomScale="115" zoomScaleNormal="115" workbookViewId="0">
      <selection activeCell="R19" sqref="R19"/>
    </sheetView>
  </sheetViews>
  <sheetFormatPr defaultColWidth="9.140625" defaultRowHeight="12.75"/>
  <cols>
    <col min="1" max="3" width="9.140625" style="21"/>
    <col min="4" max="4" width="11.5703125" style="21" bestFit="1" customWidth="1"/>
    <col min="5" max="5" width="12.7109375" style="21" customWidth="1"/>
    <col min="6" max="6" width="11.140625" style="21" customWidth="1"/>
    <col min="7" max="7" width="13.140625" style="21" customWidth="1"/>
    <col min="8" max="8" width="14.42578125" style="21" bestFit="1" customWidth="1"/>
    <col min="9" max="9" width="11.28515625" style="21" customWidth="1"/>
    <col min="10" max="10" width="10.5703125" style="21" customWidth="1"/>
    <col min="11" max="11" width="9.7109375" style="21" bestFit="1" customWidth="1"/>
    <col min="12" max="12" width="9.140625" style="18" customWidth="1"/>
    <col min="13" max="13" width="10.7109375" style="21" customWidth="1"/>
    <col min="14" max="16384" width="9.140625" style="21"/>
  </cols>
  <sheetData>
    <row r="1" spans="2:13" customFormat="1"/>
    <row r="2" spans="2:13" customFormat="1">
      <c r="B2" s="219" t="s">
        <v>81</v>
      </c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</row>
    <row r="3" spans="2:13" s="1" customFormat="1">
      <c r="B3" s="219" t="s">
        <v>82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</row>
    <row r="5" spans="2:13" s="18" customFormat="1" ht="12.75" customHeight="1">
      <c r="C5" s="45" t="s">
        <v>10</v>
      </c>
      <c r="D5" s="46">
        <f>COUNTIF(Торговля!$H$7:$H$777,"&gt;0")+COUNTIF(Торговля!$H$7:$H$777,"&lt;0")</f>
        <v>138</v>
      </c>
      <c r="E5" s="47">
        <f>SUM($E$6:$E$7)</f>
        <v>1</v>
      </c>
      <c r="H5" s="21"/>
      <c r="J5" s="217" t="s">
        <v>41</v>
      </c>
      <c r="K5" s="217"/>
      <c r="L5" s="217"/>
      <c r="M5" s="21"/>
    </row>
    <row r="6" spans="2:13">
      <c r="C6" s="48" t="s">
        <v>55</v>
      </c>
      <c r="D6" s="49">
        <f>COUNTIF(Торговля!$N$7:$N$777,"&gt;0")</f>
        <v>110</v>
      </c>
      <c r="E6" s="50">
        <f>IF($D$5=0,0,$D6/$D$5)</f>
        <v>0.79710144927536231</v>
      </c>
      <c r="J6" s="60" t="s">
        <v>38</v>
      </c>
      <c r="K6" s="60" t="s">
        <v>42</v>
      </c>
      <c r="L6" s="60" t="s">
        <v>43</v>
      </c>
    </row>
    <row r="7" spans="2:13">
      <c r="C7" s="48" t="s">
        <v>11</v>
      </c>
      <c r="D7" s="51">
        <f>COUNTIF(Торговля!$N$7:$N$777,"&lt;0")</f>
        <v>28</v>
      </c>
      <c r="E7" s="52">
        <f>IF($D$5=0,0,$D7/$D$5)</f>
        <v>0.20289855072463769</v>
      </c>
      <c r="I7" s="54" t="s">
        <v>16</v>
      </c>
      <c r="J7" s="55">
        <f>IF(Торговля!$P$2=0,0,IF(Торговля!$T$4&lt;0,$L$7/Торговля!$P$2,$L$7/(Торговля!$P$2+Торговля!$T$4)))</f>
        <v>1.1008800000000005</v>
      </c>
      <c r="K7" s="56">
        <f>IFERROR(SUM(Торговля!$L$7:$L$777),"")</f>
        <v>112.75</v>
      </c>
      <c r="L7" s="17">
        <f>Торговля!$T$4+SUM(Торговля!$N$7:$N$777)</f>
        <v>550.44000000000028</v>
      </c>
    </row>
    <row r="8" spans="2:13">
      <c r="B8" s="36"/>
      <c r="C8" s="53" t="s">
        <v>71</v>
      </c>
      <c r="D8" s="220" t="str">
        <f>IF($D$6*$D$7=0,0,"1 : "&amp;ROUND($D$7/$D$6,2))</f>
        <v>1 : 0,25</v>
      </c>
      <c r="E8" s="220"/>
      <c r="I8" s="57" t="s">
        <v>14</v>
      </c>
      <c r="J8" s="55">
        <f>IF(MAX(Торговля!$O$7:$O$777)&lt;0,0,MAX(Торговля!$O$7:$O$777))</f>
        <v>4.7722428357148496E-2</v>
      </c>
      <c r="K8" s="56">
        <f>IF(MAX(Торговля!$L$7:$L$777)&lt;0,0,MAX(Торговля!$L$7:$L$777))</f>
        <v>5</v>
      </c>
      <c r="L8" s="17">
        <f>IF(MAX(Торговля!$N$7:$N$777)&lt;0,0,MAX(Торговля!$N$7:$N$777))</f>
        <v>40.86</v>
      </c>
    </row>
    <row r="9" spans="2:13">
      <c r="C9" s="53" t="s">
        <v>73</v>
      </c>
      <c r="D9" s="220" t="str">
        <f>IF($D$6*$D$7=0,0,"1 : "&amp;ROUND($D$6/$D$7,2))</f>
        <v>1 : 3,93</v>
      </c>
      <c r="E9" s="220"/>
      <c r="I9" s="57" t="s">
        <v>12</v>
      </c>
      <c r="J9" s="55">
        <f>IF($D$6=0,0,(SUMIF(Торговля!$O$7:$O$777,"&gt;0",Торговля!$O$7:$O$777))/$D$6)</f>
        <v>1.0490353820814131E-2</v>
      </c>
      <c r="K9" s="56">
        <f>IF($D$6=0,0,(SUMIF(Торговля!$L$7:$L$777,"&gt;0",Торговля!$L$7:$L$777))/$D$6)</f>
        <v>1.4386363636363637</v>
      </c>
      <c r="L9" s="17">
        <f>IF($D$6=0,0,(SUMIF(Торговля!$N$7:$N$777,"&gt;0",Торговля!$N$7:$N$777))/$D$6)</f>
        <v>7.5191818181818197</v>
      </c>
    </row>
    <row r="10" spans="2:13" s="18" customFormat="1">
      <c r="H10" s="21"/>
      <c r="I10" s="57" t="s">
        <v>15</v>
      </c>
      <c r="J10" s="55">
        <f>IF(MIN(Торговля!$O$7:$O$777)&gt;0,0,MIN(Торговля!$O$7:$O$777))</f>
        <v>-3.7473700924933719E-2</v>
      </c>
      <c r="K10" s="56">
        <f>IF(MIN(Торговля!$L$7:$L$777)&gt;0,0,MIN(Торговля!$L$7:$L$777))</f>
        <v>-5.5</v>
      </c>
      <c r="L10" s="17">
        <f>IF(MIN(Торговля!$N$7:$N$777)&gt;0,0,MIN(Торговля!$N$7:$N$777))</f>
        <v>-28.32</v>
      </c>
    </row>
    <row r="11" spans="2:13">
      <c r="I11" s="57" t="s">
        <v>13</v>
      </c>
      <c r="J11" s="55">
        <f>IF($D$7=0,0,SUMIF(Торговля!$O$7:$O$777,"&lt;0",Торговля!$O$7:$O$777)/$D$7)</f>
        <v>-1.4243437209052785E-2</v>
      </c>
      <c r="K11" s="56">
        <f>IF($D$7=0,0,SUMIF(Торговля!$L$7:$L$116,"&lt;0",Торговля!$L$7:$L$116)/$D$7)</f>
        <v>-1.375</v>
      </c>
      <c r="L11" s="17">
        <f>IF($D$7=0,0,SUMIF(Торговля!$N$7:$N$777,"&lt;0",Торговля!$N$7:$N$777)/$D$7)</f>
        <v>-9.8810714285714223</v>
      </c>
    </row>
    <row r="12" spans="2:13">
      <c r="D12" s="60" t="s">
        <v>39</v>
      </c>
      <c r="E12" s="60" t="s">
        <v>38</v>
      </c>
      <c r="I12" s="58" t="s">
        <v>74</v>
      </c>
      <c r="J12" s="220" t="str">
        <f>IF($J$9*$J$11=0,0,"1 : "&amp;ROUND(ABS($J$11)/$J$9,2))</f>
        <v>1 : 1,36</v>
      </c>
      <c r="K12" s="220"/>
      <c r="L12" s="220"/>
    </row>
    <row r="13" spans="2:13">
      <c r="C13" s="58" t="s">
        <v>37</v>
      </c>
      <c r="D13" s="17">
        <f>SUM(Торговля!$X$7:$X$777)</f>
        <v>129.55999999999977</v>
      </c>
      <c r="E13" s="61">
        <f>IFERROR(SUM(Торговля!$X$7:$X$777)/SUM(Торговля!$Y$7:$Y$777),"")</f>
        <v>0.19052941176470556</v>
      </c>
      <c r="I13" s="59" t="s">
        <v>75</v>
      </c>
      <c r="J13" s="220" t="str">
        <f>IF($J$9*$J$11=0,0,"1 : "&amp;ROUND($J$9/ABS($J$11),2))</f>
        <v>1 : 0,74</v>
      </c>
      <c r="K13" s="220"/>
      <c r="L13" s="220"/>
    </row>
    <row r="14" spans="2:13" s="18" customFormat="1"/>
    <row r="15" spans="2:13" ht="12.75" customHeight="1">
      <c r="B15" s="37"/>
      <c r="C15" s="37"/>
      <c r="D15" s="37"/>
      <c r="E15" s="37"/>
      <c r="F15" s="37"/>
      <c r="L15" s="21"/>
    </row>
    <row r="16" spans="2:13" ht="30.75" customHeight="1">
      <c r="B16" s="37"/>
      <c r="C16" s="214" t="s">
        <v>61</v>
      </c>
      <c r="D16" s="215"/>
      <c r="E16" s="216"/>
      <c r="F16" s="37"/>
      <c r="H16" s="217" t="s">
        <v>91</v>
      </c>
      <c r="I16" s="217"/>
      <c r="J16" s="217"/>
      <c r="K16" s="217"/>
      <c r="L16" s="217"/>
      <c r="M16" s="23"/>
    </row>
    <row r="17" spans="2:12" ht="12.75" customHeight="1">
      <c r="B17" s="37"/>
      <c r="C17" s="60" t="s">
        <v>62</v>
      </c>
      <c r="D17" s="60" t="s">
        <v>63</v>
      </c>
      <c r="E17" s="60" t="s">
        <v>64</v>
      </c>
      <c r="F17" s="37"/>
      <c r="H17" s="145" t="s">
        <v>77</v>
      </c>
      <c r="I17" s="217" t="s">
        <v>83</v>
      </c>
      <c r="J17" s="217"/>
      <c r="K17" s="217"/>
      <c r="L17" s="217"/>
    </row>
    <row r="18" spans="2:12" ht="12.75" customHeight="1">
      <c r="B18" s="38"/>
      <c r="C18" s="32">
        <f>_xlfn.MINIFS(Торговля!$P$7:$P$777,Торговля!$P$7:$P$777,"&gt;0")</f>
        <v>1.2233795132488012E-5</v>
      </c>
      <c r="D18" s="32">
        <f>MAX(Торговля!$P$7:$P$777)</f>
        <v>9.3217013927642256E-3</v>
      </c>
      <c r="E18" s="32">
        <f>IFERROR(SUM(Торговля!$P$7:$P$777)/COUNTIF(Торговля!$P$7:$P$777,"&gt;0"),"")</f>
        <v>1.4372853793379297E-3</v>
      </c>
      <c r="F18" s="37"/>
      <c r="H18" s="44">
        <v>138</v>
      </c>
      <c r="I18" s="218">
        <f>IFERROR(IF(OR($D$5&lt;50,$H$18&lt;50),0,($E$6*$L$9-$E$7*ABS($L$11))*$H$18),"")</f>
        <v>550.44000000000028</v>
      </c>
      <c r="J18" s="218"/>
      <c r="K18" s="218"/>
      <c r="L18" s="218"/>
    </row>
    <row r="19" spans="2:12">
      <c r="B19" s="37"/>
      <c r="C19" s="39"/>
      <c r="D19" s="40"/>
      <c r="E19" s="41"/>
      <c r="F19" s="37"/>
      <c r="H19" s="42"/>
      <c r="I19" s="43"/>
      <c r="L19" s="21"/>
    </row>
    <row r="20" spans="2:12">
      <c r="B20" s="37"/>
      <c r="C20" s="37"/>
      <c r="D20" s="37"/>
      <c r="E20" s="37"/>
      <c r="F20" s="37"/>
      <c r="L20" s="21"/>
    </row>
    <row r="21" spans="2:12" ht="25.5" customHeight="1">
      <c r="C21" s="214" t="s">
        <v>110</v>
      </c>
      <c r="D21" s="215"/>
      <c r="E21" s="215"/>
      <c r="F21" s="215"/>
      <c r="G21" s="215"/>
      <c r="H21" s="216"/>
      <c r="L21" s="21"/>
    </row>
    <row r="22" spans="2:12" ht="38.25">
      <c r="C22" s="174" t="s">
        <v>77</v>
      </c>
      <c r="D22" s="174" t="s">
        <v>50</v>
      </c>
      <c r="E22" s="174" t="s">
        <v>92</v>
      </c>
      <c r="F22" s="174" t="s">
        <v>93</v>
      </c>
      <c r="G22" s="174" t="s">
        <v>8</v>
      </c>
      <c r="H22" s="17">
        <f>IFERROR(IF($C$23&lt;50,0,(($D$23*$E$23-(1-$D$23)*$F$23)-0.25))*$C$23*1.25,"")</f>
        <v>439.87500000000006</v>
      </c>
      <c r="L22" s="21"/>
    </row>
    <row r="23" spans="2:12">
      <c r="C23" s="178">
        <v>138</v>
      </c>
      <c r="D23" s="179">
        <v>0.8</v>
      </c>
      <c r="E23" s="180">
        <v>5</v>
      </c>
      <c r="F23" s="181">
        <v>6</v>
      </c>
      <c r="G23" s="174" t="s">
        <v>9</v>
      </c>
      <c r="H23" s="17">
        <f>IFERROR(IF($C$23&lt;50,0,(($D$23*$E$23-(1-$D$23)*$F$23)-0.25))*$C$23*12.5,"")</f>
        <v>4398.75</v>
      </c>
      <c r="L23" s="21"/>
    </row>
    <row r="24" spans="2:12">
      <c r="C24" s="23"/>
      <c r="E24" s="23"/>
      <c r="F24" s="23"/>
      <c r="I24" s="37"/>
      <c r="J24" s="37"/>
      <c r="K24" s="37"/>
    </row>
    <row r="25" spans="2:12">
      <c r="J25" s="37"/>
      <c r="K25" s="37"/>
    </row>
    <row r="26" spans="2:12">
      <c r="J26" s="37"/>
      <c r="K26" s="37"/>
    </row>
    <row r="27" spans="2:12">
      <c r="J27" s="37"/>
      <c r="K27" s="37"/>
    </row>
  </sheetData>
  <sheetProtection algorithmName="SHA-512" hashValue="NzdaxkvyXVLt8G8/k9zRVCCQbQCAbMsRQMKCoWekMxhDo4/EUIYtg+5mdWomxo+7BMw55Bp6M0fE0NkpYaSq7g==" saltValue="AzUOqAjSQFUWhwMnG5l8zg==" spinCount="100000" sheet="1" formatColumns="0" formatRows="0"/>
  <mergeCells count="12">
    <mergeCell ref="C21:H21"/>
    <mergeCell ref="H16:L16"/>
    <mergeCell ref="I17:L17"/>
    <mergeCell ref="I18:L18"/>
    <mergeCell ref="B2:M2"/>
    <mergeCell ref="C16:E16"/>
    <mergeCell ref="J5:L5"/>
    <mergeCell ref="D8:E8"/>
    <mergeCell ref="D9:E9"/>
    <mergeCell ref="J12:L12"/>
    <mergeCell ref="J13:L13"/>
    <mergeCell ref="B3:M3"/>
  </mergeCells>
  <conditionalFormatting sqref="C18:E18">
    <cfRule type="expression" dxfId="5" priority="1">
      <formula>$K19&gt;0</formula>
    </cfRule>
    <cfRule type="expression" dxfId="4" priority="2">
      <formula>$K19&lt;0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B1369-6BFD-46A2-8982-8E3750027914}">
  <sheetPr codeName="Лист3"/>
  <dimension ref="B1:V125"/>
  <sheetViews>
    <sheetView showZeros="0" zoomScaleNormal="100" workbookViewId="0">
      <pane ySplit="14" topLeftCell="A15" activePane="bottomLeft" state="frozen"/>
      <selection activeCell="M22" sqref="M22"/>
      <selection pane="bottomLeft" activeCell="S1" sqref="S1:S1048576"/>
    </sheetView>
  </sheetViews>
  <sheetFormatPr defaultColWidth="9.140625" defaultRowHeight="12.75"/>
  <cols>
    <col min="1" max="1" width="9.140625" style="23"/>
    <col min="2" max="2" width="4" style="63" bestFit="1" customWidth="1"/>
    <col min="3" max="3" width="12.140625" style="63" customWidth="1"/>
    <col min="4" max="4" width="12.5703125" style="63" customWidth="1"/>
    <col min="5" max="5" width="12.5703125" style="63" bestFit="1" customWidth="1"/>
    <col min="6" max="6" width="12.140625" style="63" customWidth="1"/>
    <col min="7" max="7" width="11.7109375" style="63" customWidth="1"/>
    <col min="8" max="8" width="10.7109375" style="63" customWidth="1"/>
    <col min="9" max="9" width="11.5703125" style="63" customWidth="1"/>
    <col min="10" max="11" width="10.7109375" style="62" customWidth="1"/>
    <col min="12" max="12" width="12.5703125" style="63" customWidth="1"/>
    <col min="13" max="14" width="10.28515625" style="62" customWidth="1"/>
    <col min="15" max="15" width="10.140625" style="63" customWidth="1"/>
    <col min="16" max="16" width="9.7109375" style="62" customWidth="1"/>
    <col min="17" max="17" width="9.85546875" style="63" customWidth="1"/>
    <col min="18" max="18" width="10.7109375" style="63" bestFit="1" customWidth="1"/>
    <col min="19" max="19" width="12" style="23" hidden="1" customWidth="1"/>
    <col min="20" max="20" width="15.42578125" style="23" customWidth="1"/>
    <col min="21" max="24" width="9.140625" style="23"/>
    <col min="25" max="25" width="10" style="23" bestFit="1" customWidth="1"/>
    <col min="26" max="26" width="10.28515625" style="23" bestFit="1" customWidth="1"/>
    <col min="27" max="16384" width="9.140625" style="23"/>
  </cols>
  <sheetData>
    <row r="1" spans="2:22" s="62" customFormat="1"/>
    <row r="2" spans="2:22" s="62" customFormat="1">
      <c r="C2" s="240" t="s">
        <v>81</v>
      </c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</row>
    <row r="3" spans="2:22" s="62" customFormat="1">
      <c r="C3" s="219" t="s">
        <v>82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146"/>
    </row>
    <row r="4" spans="2:22" s="62" customFormat="1" ht="13.5" thickBot="1"/>
    <row r="5" spans="2:22" s="62" customFormat="1" ht="12.75" customHeight="1">
      <c r="C5" s="232" t="s">
        <v>40</v>
      </c>
      <c r="D5" s="226" t="s">
        <v>25</v>
      </c>
      <c r="E5" s="226" t="s">
        <v>49</v>
      </c>
      <c r="F5" s="226" t="s">
        <v>50</v>
      </c>
      <c r="G5" s="226" t="s">
        <v>51</v>
      </c>
      <c r="H5" s="226" t="s">
        <v>52</v>
      </c>
      <c r="I5" s="228" t="s">
        <v>53</v>
      </c>
    </row>
    <row r="6" spans="2:22" s="62" customFormat="1">
      <c r="C6" s="233"/>
      <c r="D6" s="227"/>
      <c r="E6" s="227"/>
      <c r="F6" s="227"/>
      <c r="G6" s="227"/>
      <c r="H6" s="227"/>
      <c r="I6" s="229"/>
    </row>
    <row r="7" spans="2:22" s="62" customFormat="1" ht="13.5" thickBot="1">
      <c r="C7" s="66">
        <f xml:space="preserve"> COUNT($C$15:$C$124)-1</f>
        <v>15</v>
      </c>
      <c r="D7" s="67">
        <f>SUM($E$15:$E$124)</f>
        <v>138</v>
      </c>
      <c r="E7" s="68">
        <f>SUM($F$15:$F$124)</f>
        <v>110</v>
      </c>
      <c r="F7" s="69">
        <f>IFERROR($E$7/$D$7,"")</f>
        <v>0.79710144927536231</v>
      </c>
      <c r="G7" s="70">
        <f>SUM($H$15:$H$124)</f>
        <v>28</v>
      </c>
      <c r="H7" s="71">
        <f>IFERROR($G$7/$D$7,"")</f>
        <v>0.20289855072463769</v>
      </c>
      <c r="I7" s="72">
        <f>IFERROR(SUM(Торговля!$L$7:$L$777 )/$C$7,"")</f>
        <v>7.5166666666666666</v>
      </c>
    </row>
    <row r="8" spans="2:22" s="62" customFormat="1" ht="13.5" thickBot="1"/>
    <row r="9" spans="2:22" s="62" customFormat="1" ht="13.5" thickBot="1">
      <c r="C9" s="63"/>
      <c r="G9" s="223" t="s">
        <v>54</v>
      </c>
      <c r="H9" s="224"/>
      <c r="I9" s="225"/>
    </row>
    <row r="10" spans="2:22" ht="13.5" customHeight="1" thickBot="1">
      <c r="B10" s="23"/>
      <c r="C10" s="221" t="s">
        <v>36</v>
      </c>
      <c r="D10" s="222"/>
      <c r="E10" s="64">
        <v>10</v>
      </c>
      <c r="F10" s="23"/>
      <c r="G10" s="73" t="s">
        <v>46</v>
      </c>
      <c r="H10" s="60" t="s">
        <v>47</v>
      </c>
      <c r="I10" s="74" t="s">
        <v>48</v>
      </c>
      <c r="L10" s="23"/>
      <c r="O10" s="23"/>
      <c r="P10" s="23"/>
      <c r="Q10" s="23"/>
      <c r="R10" s="23"/>
    </row>
    <row r="11" spans="2:22" ht="12.75" customHeight="1" thickBot="1">
      <c r="G11" s="75">
        <f>_xlfn.MINIFS($E$15:$E$124,$E$15:$E$124,"&gt;0")</f>
        <v>4</v>
      </c>
      <c r="H11" s="67">
        <f>MAX($E$15:$E$124)</f>
        <v>16</v>
      </c>
      <c r="I11" s="76">
        <f xml:space="preserve"> IFERROR(SUM($E$15:$E$124) /COUNT($C$15:$C$124),"")</f>
        <v>8.625</v>
      </c>
      <c r="L11" s="23"/>
      <c r="O11" s="23"/>
      <c r="P11" s="23"/>
      <c r="Q11" s="23"/>
      <c r="R11" s="23"/>
    </row>
    <row r="12" spans="2:22" ht="13.5" thickBot="1"/>
    <row r="13" spans="2:22" ht="12.75" customHeight="1">
      <c r="B13" s="230" t="s">
        <v>4</v>
      </c>
      <c r="C13" s="235" t="s">
        <v>29</v>
      </c>
      <c r="D13" s="235" t="s">
        <v>30</v>
      </c>
      <c r="E13" s="236" t="s">
        <v>25</v>
      </c>
      <c r="F13" s="230" t="s">
        <v>49</v>
      </c>
      <c r="G13" s="231"/>
      <c r="H13" s="230" t="s">
        <v>51</v>
      </c>
      <c r="I13" s="231"/>
      <c r="J13" s="237" t="s">
        <v>101</v>
      </c>
      <c r="K13" s="238"/>
      <c r="L13" s="239"/>
      <c r="M13" s="237" t="s">
        <v>102</v>
      </c>
      <c r="N13" s="238"/>
      <c r="O13" s="239"/>
      <c r="P13" s="237" t="s">
        <v>100</v>
      </c>
      <c r="Q13" s="238"/>
      <c r="R13" s="239"/>
      <c r="S13" s="198" t="s">
        <v>89</v>
      </c>
      <c r="T13" s="177" t="s">
        <v>90</v>
      </c>
    </row>
    <row r="14" spans="2:22">
      <c r="B14" s="234"/>
      <c r="C14" s="217"/>
      <c r="D14" s="217"/>
      <c r="E14" s="214"/>
      <c r="F14" s="149" t="s">
        <v>68</v>
      </c>
      <c r="G14" s="74" t="s">
        <v>38</v>
      </c>
      <c r="H14" s="77" t="s">
        <v>68</v>
      </c>
      <c r="I14" s="74" t="s">
        <v>38</v>
      </c>
      <c r="J14" s="149" t="s">
        <v>42</v>
      </c>
      <c r="K14" s="148" t="s">
        <v>43</v>
      </c>
      <c r="L14" s="74" t="s">
        <v>38</v>
      </c>
      <c r="M14" s="149" t="s">
        <v>42</v>
      </c>
      <c r="N14" s="148" t="s">
        <v>43</v>
      </c>
      <c r="O14" s="74" t="s">
        <v>38</v>
      </c>
      <c r="P14" s="176" t="s">
        <v>42</v>
      </c>
      <c r="Q14" s="175" t="s">
        <v>43</v>
      </c>
      <c r="R14" s="74" t="s">
        <v>38</v>
      </c>
      <c r="S14" s="204">
        <f>IFERROR(VALUE($C15),"")</f>
        <v>43922</v>
      </c>
      <c r="T14" s="173">
        <f>Торговля!$P$2</f>
        <v>500</v>
      </c>
    </row>
    <row r="15" spans="2:22">
      <c r="B15" s="78">
        <v>1</v>
      </c>
      <c r="C15" s="79" cm="1">
        <f t="array" ref="C15">IFERROR(_xlfn.SINGLE(INDEX(Торговля!$C$7:$C$777,_xlfn.AGGREGATE(15,6,(ROW(Торговля!$C$7:$C$777)-ROW(Торговля!$C$7)+1)/(FREQUENCY(Торговля!$C$7:$C$777,Торговля!$C$7:$C$777)&gt;=1),ROWS($C$15:$C15)))),"")</f>
        <v>43922</v>
      </c>
      <c r="D15" s="79" t="str">
        <f>IF(C15=0,0,TEXT($C15,"ДДДД"))</f>
        <v>среда</v>
      </c>
      <c r="E15" s="80" cm="1">
        <f t="array" ref="E15">IFERROR(IF($C15=0,0,SUMPRODUCT(--(Торговля!$C$7:$C$777=$C15))),"")</f>
        <v>6</v>
      </c>
      <c r="F15" s="81" cm="1">
        <f t="array" ref="F15">IF($C15="","",SUMPRODUCT((Торговля!$C$7:$C$777=$C15)*(Торговля!$N$7:$N$777&gt;0)))</f>
        <v>5</v>
      </c>
      <c r="G15" s="82">
        <f>IFERROR($F15/$E15,"")</f>
        <v>0.83333333333333337</v>
      </c>
      <c r="H15" s="83" cm="1">
        <f t="array" ref="H15">IF($C15="","",SUMPRODUCT((Торговля!$C$7:$C$777=$C15)*(Торговля!$N$7:$N$777&lt;0)))</f>
        <v>1</v>
      </c>
      <c r="I15" s="84">
        <f>IFERROR($H15/$E15,"")</f>
        <v>0.16666666666666666</v>
      </c>
      <c r="J15" s="85">
        <f>_xlfn.MINIFS(Торговля!$L$7:$L$777,Торговля!$C$7:$C$777,$C15)</f>
        <v>-1.75</v>
      </c>
      <c r="K15" s="86">
        <f>_xlfn.MINIFS(Торговля!$N$7:$N$777,Торговля!$C$7:$C$777,$C15)</f>
        <v>-9.57</v>
      </c>
      <c r="L15" s="87">
        <f>_xlfn.MINIFS(Торговля!$O$7:$O$777,Торговля!$C$7:$C$777,$C15)</f>
        <v>-1.8027351844177374E-2</v>
      </c>
      <c r="M15" s="85">
        <f>_xlfn.MAXIFS(Торговля!$L$7:$L$777,Торговля!$C$7:$C$777,$C15)</f>
        <v>5</v>
      </c>
      <c r="N15" s="86">
        <f>_xlfn.MAXIFS(Торговля!$N$7:$N$777,Торговля!$C$7:$C$777,$C15)</f>
        <v>24.18</v>
      </c>
      <c r="O15" s="87">
        <f>_xlfn.MAXIFS(Торговля!$O$7:$O$777,Торговля!$C$7:$C$777,$C15)</f>
        <v>4.7722428357148496E-2</v>
      </c>
      <c r="P15" s="85">
        <f>IFERROR(SUMIFS(Торговля!$L$7:$L$777,Торговля!$C$7:$C$777,$C15),"")</f>
        <v>8.5</v>
      </c>
      <c r="Q15" s="86">
        <f>IFERROR(SUMIF(Торговля!$C$7:$C$777,$C15,Торговля!$N$7:$N$777),0)</f>
        <v>37.58</v>
      </c>
      <c r="R15" s="87">
        <f>IFERROR(SUMIF(Торговля!$C$7:$C$777,$C15,Торговля!$N$7:$N$777)/VLOOKUP($C15,Торговля!$C$7:$W$777,21,0),"")</f>
        <v>7.5159999999999991E-2</v>
      </c>
      <c r="S15" s="170">
        <f>IFERROR(VALUE($C15),"")</f>
        <v>43922</v>
      </c>
      <c r="T15" s="167">
        <f>IF(S15=0,0,($T14+$Q15+SUMIF(Торговля!$C$7:$C$777,$C15,Торговля!$S$7:$S$777)))</f>
        <v>537.58000000000004</v>
      </c>
    </row>
    <row r="16" spans="2:22">
      <c r="B16" s="78">
        <v>2</v>
      </c>
      <c r="C16" s="79" cm="1">
        <f t="array" ref="C16">IFERROR(_xlfn.SINGLE(INDEX(Торговля!$C$7:$C$777,_xlfn.AGGREGATE(15,6,(ROW(Торговля!$C$7:$C$777)-ROW(Торговля!$C$7)+1)/(FREQUENCY(Торговля!$C$7:$C$777,Торговля!$C$7:$C$777)&gt;=1),ROWS($C$15:$C16)))),"")</f>
        <v>43923</v>
      </c>
      <c r="D16" s="79" t="str">
        <f t="shared" ref="D16:D79" si="0">IF(C16=0,0,TEXT($C16,"ДДДД"))</f>
        <v>четверг</v>
      </c>
      <c r="E16" s="80" cm="1">
        <f t="array" ref="E16">IFERROR(IF($C16=0,0,SUMPRODUCT(--(Торговля!$C$7:$C$777=$C16))),"")</f>
        <v>12</v>
      </c>
      <c r="F16" s="81" cm="1">
        <f t="array" ref="F16">IF($C16="","",SUMPRODUCT((Торговля!$C$7:$C$777=$C16)*(Торговля!$N$7:$N$777&gt;0)))</f>
        <v>10</v>
      </c>
      <c r="G16" s="82">
        <f t="shared" ref="G16:G79" si="1">IFERROR($F16/$E16,"")</f>
        <v>0.83333333333333337</v>
      </c>
      <c r="H16" s="83" cm="1">
        <f t="array" ref="H16">IF($C16="","",SUMPRODUCT((Торговля!$C$7:$C$777=$C16)*(Торговля!$N$7:$N$777&lt;0)))</f>
        <v>2</v>
      </c>
      <c r="I16" s="84">
        <f t="shared" ref="I16:I79" si="2">IFERROR($H16/$E16,"")</f>
        <v>0.16666666666666666</v>
      </c>
      <c r="J16" s="85">
        <f>_xlfn.MINIFS(Торговля!$L$7:$L$777,Торговля!$C$7:$C$777,$C16)</f>
        <v>-2</v>
      </c>
      <c r="K16" s="86">
        <f>_xlfn.MINIFS(Торговля!$N$7:$N$777,Торговля!$C$7:$C$777,$C16)</f>
        <v>-10.82</v>
      </c>
      <c r="L16" s="87">
        <f>_xlfn.MINIFS(Торговля!$O$7:$O$777,Торговля!$C$7:$C$777,$C16)</f>
        <v>-1.8851816360310154E-2</v>
      </c>
      <c r="M16" s="85">
        <f>_xlfn.MAXIFS(Торговля!$L$7:$L$777,Торговля!$C$7:$C$777,$C16)</f>
        <v>1.25</v>
      </c>
      <c r="N16" s="86">
        <f>_xlfn.MAXIFS(Торговля!$N$7:$N$777,Торговля!$C$7:$C$777,$C16)</f>
        <v>5.43</v>
      </c>
      <c r="O16" s="87">
        <f>_xlfn.MAXIFS(Торговля!$O$7:$O$777,Торговля!$C$7:$C$777,$C16)</f>
        <v>1.0235433827826058E-2</v>
      </c>
      <c r="P16" s="85">
        <f>IFERROR(SUMIFS(Торговля!$L$7:$L$777,Торговля!$C$7:$C$777,$C16),"")</f>
        <v>7.5</v>
      </c>
      <c r="Q16" s="86">
        <f>IFERROR(SUMIF(Торговля!$C$7:$C$777,$C16,Торговля!$N$7:$N$777),0)</f>
        <v>27.659999999999997</v>
      </c>
      <c r="R16" s="87">
        <f>IFERROR(SUMIF(Торговля!$C$7:$C$777,$C16,Торговля!$N$7:$N$777)/VLOOKUP($C16,Торговля!$C$7:$W$777,21,0),"")</f>
        <v>5.1452807024070846E-2</v>
      </c>
      <c r="S16" s="168">
        <f t="shared" ref="S16:S79" si="3">IFERROR(VALUE($C16),"")</f>
        <v>43923</v>
      </c>
      <c r="T16" s="167">
        <f>IF(S16=0,0,($T15+$Q16+SUMIF(Торговля!$C$7:$C$777,$C16,Торговля!$S$7:$S$777)))</f>
        <v>565.24</v>
      </c>
      <c r="V16" s="203"/>
    </row>
    <row r="17" spans="2:20">
      <c r="B17" s="78">
        <v>3</v>
      </c>
      <c r="C17" s="79" cm="1">
        <f t="array" ref="C17">IFERROR(_xlfn.SINGLE(INDEX(Торговля!$C$7:$C$777,_xlfn.AGGREGATE(15,6,(ROW(Торговля!$C$7:$C$777)-ROW(Торговля!$C$7)+1)/(FREQUENCY(Торговля!$C$7:$C$777,Торговля!$C$7:$C$777)&gt;=1),ROWS($C$15:$C17)))),"")</f>
        <v>43924</v>
      </c>
      <c r="D17" s="79" t="str">
        <f t="shared" si="0"/>
        <v>пятница</v>
      </c>
      <c r="E17" s="80" cm="1">
        <f t="array" ref="E17">IFERROR(IF($C17=0,0,SUMPRODUCT(--(Торговля!$C$7:$C$777=$C17))),"")</f>
        <v>10</v>
      </c>
      <c r="F17" s="81" cm="1">
        <f t="array" ref="F17">IF($C17="","",SUMPRODUCT((Торговля!$C$7:$C$777=$C17)*(Торговля!$N$7:$N$777&gt;0)))</f>
        <v>8</v>
      </c>
      <c r="G17" s="82">
        <f t="shared" si="1"/>
        <v>0.8</v>
      </c>
      <c r="H17" s="83" cm="1">
        <f t="array" ref="H17">IF($C17="","",SUMPRODUCT((Торговля!$C$7:$C$777=$C17)*(Торговля!$N$7:$N$777&lt;0)))</f>
        <v>2</v>
      </c>
      <c r="I17" s="84">
        <f t="shared" si="2"/>
        <v>0.2</v>
      </c>
      <c r="J17" s="85">
        <f>_xlfn.MINIFS(Торговля!$L$7:$L$777,Торговля!$C$7:$C$777,$C17)</f>
        <v>-0.75</v>
      </c>
      <c r="K17" s="86">
        <f>_xlfn.MINIFS(Торговля!$N$7:$N$777,Торговля!$C$7:$C$777,$C17)</f>
        <v>-4.57</v>
      </c>
      <c r="L17" s="87">
        <f>_xlfn.MINIFS(Торговля!$O$7:$O$777,Торговля!$C$7:$C$777,$C17)</f>
        <v>-7.7801801188307736E-3</v>
      </c>
      <c r="M17" s="85">
        <f>_xlfn.MAXIFS(Торговля!$L$7:$L$777,Торговля!$C$7:$C$777,$C17)</f>
        <v>1.5</v>
      </c>
      <c r="N17" s="86">
        <f>_xlfn.MAXIFS(Торговля!$N$7:$N$777,Торговля!$C$7:$C$777,$C17)</f>
        <v>6.68</v>
      </c>
      <c r="O17" s="87">
        <f>_xlfn.MAXIFS(Торговля!$O$7:$O$777,Торговля!$C$7:$C$777,$C17)</f>
        <v>1.1748153359127701E-2</v>
      </c>
      <c r="P17" s="85">
        <f>IFERROR(SUMIFS(Торговля!$L$7:$L$777,Торговля!$C$7:$C$777,$C17),"")</f>
        <v>9.5</v>
      </c>
      <c r="Q17" s="86">
        <f>IFERROR(SUMIF(Торговля!$C$7:$C$777,$C17,Торговля!$N$7:$N$777),0)</f>
        <v>39.299999999999997</v>
      </c>
      <c r="R17" s="87">
        <f>IFERROR(SUMIF(Торговля!$C$7:$C$777,$C17,Торговля!$N$7:$N$777)/VLOOKUP($C17,Торговля!$C$7:$W$777,21,0),"")</f>
        <v>6.9527988111244873E-2</v>
      </c>
      <c r="S17" s="168">
        <f t="shared" si="3"/>
        <v>43924</v>
      </c>
      <c r="T17" s="167">
        <f>IF(S17=0,0,($T16+$Q17+SUMIF(Торговля!$C$7:$C$777,$C17,Торговля!$S$7:$S$777)))</f>
        <v>604.54</v>
      </c>
    </row>
    <row r="18" spans="2:20">
      <c r="B18" s="78">
        <v>4</v>
      </c>
      <c r="C18" s="79" cm="1">
        <f t="array" ref="C18">IFERROR(_xlfn.SINGLE(INDEX(Торговля!$C$7:$C$777,_xlfn.AGGREGATE(15,6,(ROW(Торговля!$C$7:$C$777)-ROW(Торговля!$C$7)+1)/(FREQUENCY(Торговля!$C$7:$C$777,Торговля!$C$7:$C$777)&gt;=1),ROWS($C$15:$C18)))),"")</f>
        <v>43927</v>
      </c>
      <c r="D18" s="79" t="str">
        <f t="shared" si="0"/>
        <v>понедельник</v>
      </c>
      <c r="E18" s="80" cm="1">
        <f t="array" ref="E18">IFERROR(IF($C18=0,0,SUMPRODUCT(--(Торговля!$C$7:$C$777=$C18))),"")</f>
        <v>7</v>
      </c>
      <c r="F18" s="81" cm="1">
        <f t="array" ref="F18">IF($C18="","",SUMPRODUCT((Торговля!$C$7:$C$777=$C18)*(Торговля!$N$7:$N$777&gt;0)))</f>
        <v>3</v>
      </c>
      <c r="G18" s="82">
        <f t="shared" si="1"/>
        <v>0.42857142857142855</v>
      </c>
      <c r="H18" s="83" cm="1">
        <f t="array" ref="H18">IF($C18="","",SUMPRODUCT((Торговля!$C$7:$C$777=$C18)*(Торговля!$N$7:$N$777&lt;0)))</f>
        <v>4</v>
      </c>
      <c r="I18" s="84">
        <f t="shared" si="2"/>
        <v>0.5714285714285714</v>
      </c>
      <c r="J18" s="85">
        <f>_xlfn.MINIFS(Торговля!$L$7:$L$777,Торговля!$C$7:$C$777,$C18)</f>
        <v>-2.25</v>
      </c>
      <c r="K18" s="86">
        <f>_xlfn.MINIFS(Торговля!$N$7:$N$777,Торговля!$C$7:$C$777,$C18)</f>
        <v>-12.07</v>
      </c>
      <c r="L18" s="87">
        <f>_xlfn.MINIFS(Торговля!$O$7:$O$777,Торговля!$C$7:$C$777,$C18)</f>
        <v>-2.0356191182919068E-2</v>
      </c>
      <c r="M18" s="85">
        <f>_xlfn.MAXIFS(Торговля!$L$7:$L$777,Торговля!$C$7:$C$777,$C18)</f>
        <v>1.5</v>
      </c>
      <c r="N18" s="86">
        <f>_xlfn.MAXIFS(Торговля!$N$7:$N$777,Торговля!$C$7:$C$777,$C18)</f>
        <v>6.68</v>
      </c>
      <c r="O18" s="87">
        <f>_xlfn.MAXIFS(Торговля!$O$7:$O$777,Торговля!$C$7:$C$777,$C18)</f>
        <v>1.1274832480969525E-2</v>
      </c>
      <c r="P18" s="85">
        <f>IFERROR(SUMIFS(Торговля!$L$7:$L$777,Торговля!$C$7:$C$777,$C18),"")</f>
        <v>-5.75</v>
      </c>
      <c r="Q18" s="86">
        <f>IFERROR(SUMIF(Торговля!$C$7:$C$777,$C18,Торговля!$N$7:$N$777),0)</f>
        <v>-34.49</v>
      </c>
      <c r="R18" s="87">
        <f>IFERROR(SUMIF(Торговля!$C$7:$C$777,$C18,Торговля!$N$7:$N$777)/VLOOKUP($C18,Торговля!$C$7:$W$777,21,0),"")</f>
        <v>-5.7051642571211293E-2</v>
      </c>
      <c r="S18" s="168">
        <f t="shared" si="3"/>
        <v>43927</v>
      </c>
      <c r="T18" s="167">
        <f>IF(S18=0,0,($T17+$Q18+SUMIF(Торговля!$C$7:$C$777,$C18,Торговля!$S$7:$S$777)))</f>
        <v>570.04999999999995</v>
      </c>
    </row>
    <row r="19" spans="2:20">
      <c r="B19" s="78">
        <v>5</v>
      </c>
      <c r="C19" s="79" cm="1">
        <f t="array" ref="C19">IFERROR(_xlfn.SINGLE(INDEX(Торговля!$C$7:$C$777,_xlfn.AGGREGATE(15,6,(ROW(Торговля!$C$7:$C$777)-ROW(Торговля!$C$7)+1)/(FREQUENCY(Торговля!$C$7:$C$777,Торговля!$C$7:$C$777)&gt;=1),ROWS($C$15:$C19)))),"")</f>
        <v>43928</v>
      </c>
      <c r="D19" s="79" t="str">
        <f t="shared" si="0"/>
        <v>вторник</v>
      </c>
      <c r="E19" s="80" cm="1">
        <f t="array" ref="E19">IFERROR(IF($C19=0,0,SUMPRODUCT(--(Торговля!$C$7:$C$777=$C19))),"")</f>
        <v>9</v>
      </c>
      <c r="F19" s="81" cm="1">
        <f t="array" ref="F19">IF($C19="","",SUMPRODUCT((Торговля!$C$7:$C$777=$C19)*(Торговля!$N$7:$N$777&gt;0)))</f>
        <v>7</v>
      </c>
      <c r="G19" s="82">
        <f t="shared" si="1"/>
        <v>0.77777777777777779</v>
      </c>
      <c r="H19" s="83" cm="1">
        <f t="array" ref="H19">IF($C19="","",SUMPRODUCT((Торговля!$C$7:$C$777=$C19)*(Торговля!$N$7:$N$777&lt;0)))</f>
        <v>2</v>
      </c>
      <c r="I19" s="84">
        <f t="shared" si="2"/>
        <v>0.22222222222222221</v>
      </c>
      <c r="J19" s="85">
        <f>_xlfn.MINIFS(Торговля!$L$7:$L$777,Торговля!$C$7:$C$777,$C19)</f>
        <v>-2</v>
      </c>
      <c r="K19" s="86">
        <f>_xlfn.MINIFS(Торговля!$N$7:$N$777,Торговля!$C$7:$C$777,$C19)</f>
        <v>-10.82</v>
      </c>
      <c r="L19" s="87">
        <f>_xlfn.MINIFS(Торговля!$O$7:$O$777,Торговля!$C$7:$C$777,$C19)</f>
        <v>-1.7930234485044386E-2</v>
      </c>
      <c r="M19" s="85">
        <f>_xlfn.MAXIFS(Торговля!$L$7:$L$777,Торговля!$C$7:$C$777,$C19)</f>
        <v>2</v>
      </c>
      <c r="N19" s="86">
        <f>_xlfn.MAXIFS(Торговля!$N$7:$N$777,Торговля!$C$7:$C$777,$C19)</f>
        <v>9.18</v>
      </c>
      <c r="O19" s="87">
        <f>_xlfn.MAXIFS(Торговля!$O$7:$O$777,Торговля!$C$7:$C$777,$C19)</f>
        <v>1.6103850539426413E-2</v>
      </c>
      <c r="P19" s="85">
        <f>IFERROR(SUMIFS(Торговля!$L$7:$L$777,Торговля!$C$7:$C$777,$C19),"")</f>
        <v>9</v>
      </c>
      <c r="Q19" s="86">
        <f>IFERROR(SUMIF(Торговля!$C$7:$C$777,$C19,Торговля!$N$7:$N$777),0)</f>
        <v>37.619999999999997</v>
      </c>
      <c r="R19" s="87">
        <f>IFERROR(SUMIF(Торговля!$C$7:$C$777,$C19,Торговля!$N$7:$N$777)/VLOOKUP($C19,Торговля!$C$7:$W$777,21,0),"")</f>
        <v>6.5994211034119996E-2</v>
      </c>
      <c r="S19" s="168">
        <f t="shared" si="3"/>
        <v>43928</v>
      </c>
      <c r="T19" s="167">
        <f>IF(S19=0,0,($T18+$Q19+SUMIF(Торговля!$C$7:$C$777,$C19,Торговля!$S$7:$S$777)))</f>
        <v>607.66999999999996</v>
      </c>
    </row>
    <row r="20" spans="2:20">
      <c r="B20" s="78">
        <v>6</v>
      </c>
      <c r="C20" s="79" cm="1">
        <f t="array" ref="C20">IFERROR(_xlfn.SINGLE(INDEX(Торговля!$C$7:$C$777,_xlfn.AGGREGATE(15,6,(ROW(Торговля!$C$7:$C$777)-ROW(Торговля!$C$7)+1)/(FREQUENCY(Торговля!$C$7:$C$777,Торговля!$C$7:$C$777)&gt;=1),ROWS($C$15:$C20)))),"")</f>
        <v>43929</v>
      </c>
      <c r="D20" s="79" t="str">
        <f t="shared" si="0"/>
        <v>среда</v>
      </c>
      <c r="E20" s="80" cm="1">
        <f t="array" ref="E20">IFERROR(IF($C20=0,0,SUMPRODUCT(--(Торговля!$C$7:$C$777=$C20))),"")</f>
        <v>7</v>
      </c>
      <c r="F20" s="81" cm="1">
        <f t="array" ref="F20">IF($C20="","",SUMPRODUCT((Торговля!$C$7:$C$777=$C20)*(Торговля!$N$7:$N$777&gt;0)))</f>
        <v>6</v>
      </c>
      <c r="G20" s="82">
        <f t="shared" si="1"/>
        <v>0.8571428571428571</v>
      </c>
      <c r="H20" s="83" cm="1">
        <f t="array" ref="H20">IF($C20="","",SUMPRODUCT((Торговля!$C$7:$C$777=$C20)*(Торговля!$N$7:$N$777&lt;0)))</f>
        <v>1</v>
      </c>
      <c r="I20" s="84">
        <f t="shared" si="2"/>
        <v>0.14285714285714285</v>
      </c>
      <c r="J20" s="85">
        <f>_xlfn.MINIFS(Торговля!$L$7:$L$777,Торговля!$C$7:$C$777,$C20)</f>
        <v>-1.25</v>
      </c>
      <c r="K20" s="86">
        <f>_xlfn.MINIFS(Торговля!$N$7:$N$777,Торговля!$C$7:$C$777,$C20)</f>
        <v>-7.07</v>
      </c>
      <c r="L20" s="87">
        <f>_xlfn.MINIFS(Торговля!$O$7:$O$777,Торговля!$C$7:$C$777,$C20)</f>
        <v>-1.1384313157174412E-2</v>
      </c>
      <c r="M20" s="85">
        <f>_xlfn.MAXIFS(Торговля!$L$7:$L$777,Торговля!$C$7:$C$777,$C20)</f>
        <v>2</v>
      </c>
      <c r="N20" s="86">
        <f>_xlfn.MAXIFS(Торговля!$N$7:$N$777,Торговля!$C$7:$C$777,$C20)</f>
        <v>9.18</v>
      </c>
      <c r="O20" s="87">
        <f>_xlfn.MAXIFS(Торговля!$O$7:$O$777,Торговля!$C$7:$C$777,$C20)</f>
        <v>1.510688367041327E-2</v>
      </c>
      <c r="P20" s="85">
        <f>IFERROR(SUMIFS(Торговля!$L$7:$L$777,Торговля!$C$7:$C$777,$C20),"")</f>
        <v>6.75</v>
      </c>
      <c r="Q20" s="86">
        <f>IFERROR(SUMIF(Торговля!$C$7:$C$777,$C20,Торговля!$N$7:$N$777),0)</f>
        <v>28.009999999999998</v>
      </c>
      <c r="R20" s="87">
        <f>IFERROR(SUMIF(Торговля!$C$7:$C$777,$C20,Торговля!$N$7:$N$777)/VLOOKUP($C20,Торговля!$C$7:$W$777,21,0),"")</f>
        <v>4.6094097125084492E-2</v>
      </c>
      <c r="S20" s="168">
        <f t="shared" si="3"/>
        <v>43929</v>
      </c>
      <c r="T20" s="167">
        <f>IF(S20=0,0,($T19+$Q20+SUMIF(Торговля!$C$7:$C$777,$C20,Торговля!$S$7:$S$777)))</f>
        <v>635.67999999999995</v>
      </c>
    </row>
    <row r="21" spans="2:20">
      <c r="B21" s="78">
        <v>7</v>
      </c>
      <c r="C21" s="79" cm="1">
        <f t="array" ref="C21">IFERROR(_xlfn.SINGLE(INDEX(Торговля!$C$7:$C$777,_xlfn.AGGREGATE(15,6,(ROW(Торговля!$C$7:$C$777)-ROW(Торговля!$C$7)+1)/(FREQUENCY(Торговля!$C$7:$C$777,Торговля!$C$7:$C$777)&gt;=1),ROWS($C$15:$C21)))),"")</f>
        <v>43930</v>
      </c>
      <c r="D21" s="79" t="str">
        <f t="shared" si="0"/>
        <v>четверг</v>
      </c>
      <c r="E21" s="80" cm="1">
        <f t="array" ref="E21">IFERROR(IF($C21=0,0,SUMPRODUCT(--(Торговля!$C$7:$C$777=$C21))),"")</f>
        <v>10</v>
      </c>
      <c r="F21" s="81" cm="1">
        <f t="array" ref="F21">IF($C21="","",SUMPRODUCT((Торговля!$C$7:$C$777=$C21)*(Торговля!$N$7:$N$777&gt;0)))</f>
        <v>8</v>
      </c>
      <c r="G21" s="82">
        <f t="shared" si="1"/>
        <v>0.8</v>
      </c>
      <c r="H21" s="83" cm="1">
        <f t="array" ref="H21">IF($C21="","",SUMPRODUCT((Торговля!$C$7:$C$777=$C21)*(Торговля!$N$7:$N$777&lt;0)))</f>
        <v>2</v>
      </c>
      <c r="I21" s="84">
        <f t="shared" si="2"/>
        <v>0.2</v>
      </c>
      <c r="J21" s="85">
        <f>_xlfn.MINIFS(Торговля!$L$7:$L$777,Торговля!$C$7:$C$777,$C21)</f>
        <v>-2.25</v>
      </c>
      <c r="K21" s="86">
        <f>_xlfn.MINIFS(Торговля!$N$7:$N$777,Торговля!$C$7:$C$777,$C21)</f>
        <v>-12.07</v>
      </c>
      <c r="L21" s="87">
        <f>_xlfn.MINIFS(Торговля!$O$7:$O$777,Торговля!$C$7:$C$777,$C21)</f>
        <v>-1.8607877900254449E-2</v>
      </c>
      <c r="M21" s="85">
        <f>_xlfn.MAXIFS(Торговля!$L$7:$L$777,Торговля!$C$7:$C$777,$C21)</f>
        <v>3</v>
      </c>
      <c r="N21" s="86">
        <f>_xlfn.MAXIFS(Торговля!$N$7:$N$777,Торговля!$C$7:$C$777,$C21)</f>
        <v>14.18</v>
      </c>
      <c r="O21" s="87">
        <f>_xlfn.MAXIFS(Торговля!$O$7:$O$777,Торговля!$C$7:$C$777,$C21)</f>
        <v>2.1859439794046556E-2</v>
      </c>
      <c r="P21" s="85">
        <f>IFERROR(SUMIFS(Торговля!$L$7:$L$777,Торговля!$C$7:$C$777,$C21),"")</f>
        <v>9.5</v>
      </c>
      <c r="Q21" s="86">
        <f>IFERROR(SUMIF(Торговля!$C$7:$C$777,$C21,Торговля!$N$7:$N$777),0)</f>
        <v>39.299999999999997</v>
      </c>
      <c r="R21" s="87">
        <f>IFERROR(SUMIF(Торговля!$C$7:$C$777,$C21,Торговля!$N$7:$N$777)/VLOOKUP($C21,Торговля!$C$7:$W$777,21,0),"")</f>
        <v>6.1823559023408234E-2</v>
      </c>
      <c r="S21" s="168">
        <f t="shared" si="3"/>
        <v>43930</v>
      </c>
      <c r="T21" s="167">
        <f>IF(S21=0,0,($T20+$Q21+SUMIF(Торговля!$C$7:$C$777,$C21,Торговля!$S$7:$S$777)))</f>
        <v>674.9799999999999</v>
      </c>
    </row>
    <row r="22" spans="2:20" ht="12.75" customHeight="1">
      <c r="B22" s="78">
        <v>8</v>
      </c>
      <c r="C22" s="79" cm="1">
        <f t="array" ref="C22">IFERROR(_xlfn.SINGLE(INDEX(Торговля!$C$7:$C$777,_xlfn.AGGREGATE(15,6,(ROW(Торговля!$C$7:$C$777)-ROW(Торговля!$C$7)+1)/(FREQUENCY(Торговля!$C$7:$C$777,Торговля!$C$7:$C$777)&gt;=1),ROWS($C$15:$C22)))),"")</f>
        <v>43931</v>
      </c>
      <c r="D22" s="79" t="str">
        <f t="shared" si="0"/>
        <v>пятница</v>
      </c>
      <c r="E22" s="80" cm="1">
        <f t="array" ref="E22">IFERROR(IF($C22=0,0,SUMPRODUCT(--(Торговля!$C$7:$C$777=$C22))),"")</f>
        <v>16</v>
      </c>
      <c r="F22" s="81" cm="1">
        <f t="array" ref="F22">IF($C22="","",SUMPRODUCT((Торговля!$C$7:$C$777=$C22)*(Торговля!$N$7:$N$777&gt;0)))</f>
        <v>13</v>
      </c>
      <c r="G22" s="82">
        <f t="shared" si="1"/>
        <v>0.8125</v>
      </c>
      <c r="H22" s="83" cm="1">
        <f t="array" ref="H22">IF($C22="","",SUMPRODUCT((Торговля!$C$7:$C$777=$C22)*(Торговля!$N$7:$N$777&lt;0)))</f>
        <v>3</v>
      </c>
      <c r="I22" s="84">
        <f t="shared" si="2"/>
        <v>0.1875</v>
      </c>
      <c r="J22" s="85">
        <f>_xlfn.MINIFS(Торговля!$L$7:$L$777,Торговля!$C$7:$C$777,$C22)</f>
        <v>-1.25</v>
      </c>
      <c r="K22" s="86">
        <f>_xlfn.MINIFS(Торговля!$N$7:$N$777,Торговля!$C$7:$C$777,$C22)</f>
        <v>-7.07</v>
      </c>
      <c r="L22" s="87">
        <f>_xlfn.MINIFS(Торговля!$O$7:$O$777,Торговля!$C$7:$C$777,$C22)</f>
        <v>-1.0171783730900977E-2</v>
      </c>
      <c r="M22" s="85">
        <f>_xlfn.MAXIFS(Торговля!$L$7:$L$777,Торговля!$C$7:$C$777,$C22)</f>
        <v>1.5</v>
      </c>
      <c r="N22" s="86">
        <f>_xlfn.MAXIFS(Торговля!$N$7:$N$777,Торговля!$C$7:$C$777,$C22)</f>
        <v>6.68</v>
      </c>
      <c r="O22" s="87">
        <f>_xlfn.MAXIFS(Торговля!$O$7:$O$777,Торговля!$C$7:$C$777,$C22)</f>
        <v>9.8965895285786677E-3</v>
      </c>
      <c r="P22" s="85">
        <f>IFERROR(SUMIFS(Торговля!$L$7:$L$777,Торговля!$C$7:$C$777,$C22),"")</f>
        <v>11.25</v>
      </c>
      <c r="Q22" s="86">
        <f>IFERROR(SUMIF(Торговля!$C$7:$C$777,$C22,Торговля!$N$7:$N$777),0)</f>
        <v>43.129999999999995</v>
      </c>
      <c r="R22" s="87">
        <f>IFERROR(SUMIF(Торговля!$C$7:$C$777,$C22,Торговля!$N$7:$N$777)/VLOOKUP($C22,Торговля!$C$7:$W$777,21,0),"")</f>
        <v>6.389818957598771E-2</v>
      </c>
      <c r="S22" s="168">
        <f t="shared" si="3"/>
        <v>43931</v>
      </c>
      <c r="T22" s="167">
        <f>IF(S22=0,0,($T21+$Q22+SUMIF(Торговля!$C$7:$C$777,$C22,Торговля!$S$7:$S$777)))</f>
        <v>718.1099999999999</v>
      </c>
    </row>
    <row r="23" spans="2:20">
      <c r="B23" s="78">
        <v>9</v>
      </c>
      <c r="C23" s="79" cm="1">
        <f t="array" ref="C23">IFERROR(_xlfn.SINGLE(INDEX(Торговля!$C$7:$C$777,_xlfn.AGGREGATE(15,6,(ROW(Торговля!$C$7:$C$777)-ROW(Торговля!$C$7)+1)/(FREQUENCY(Торговля!$C$7:$C$777,Торговля!$C$7:$C$777)&gt;=1),ROWS($C$15:$C23)))),"")</f>
        <v>43934</v>
      </c>
      <c r="D23" s="79" t="str">
        <f t="shared" si="0"/>
        <v>понедельник</v>
      </c>
      <c r="E23" s="80" cm="1">
        <f t="array" ref="E23">IFERROR(IF($C23=0,0,SUMPRODUCT(--(Торговля!$C$7:$C$777=$C23))),"")</f>
        <v>5</v>
      </c>
      <c r="F23" s="81" cm="1">
        <f t="array" ref="F23">IF($C23="","",SUMPRODUCT((Торговля!$C$7:$C$777=$C23)*(Торговля!$N$7:$N$777&gt;0)))</f>
        <v>3</v>
      </c>
      <c r="G23" s="82">
        <f t="shared" si="1"/>
        <v>0.6</v>
      </c>
      <c r="H23" s="83" cm="1">
        <f t="array" ref="H23">IF($C23="","",SUMPRODUCT((Торговля!$C$7:$C$777=$C23)*(Торговля!$N$7:$N$777&lt;0)))</f>
        <v>2</v>
      </c>
      <c r="I23" s="84">
        <f t="shared" si="2"/>
        <v>0.4</v>
      </c>
      <c r="J23" s="85">
        <f>_xlfn.MINIFS(Торговля!$L$7:$L$777,Торговля!$C$7:$C$777,$C23)</f>
        <v>-2</v>
      </c>
      <c r="K23" s="86">
        <f>_xlfn.MINIFS(Торговля!$N$7:$N$777,Торговля!$C$7:$C$777,$C23)</f>
        <v>-10.82</v>
      </c>
      <c r="L23" s="87">
        <f>_xlfn.MINIFS(Торговля!$O$7:$O$777,Торговля!$C$7:$C$777,$C23)</f>
        <v>-1.4850805676796039E-2</v>
      </c>
      <c r="M23" s="85">
        <f>_xlfn.MAXIFS(Торговля!$L$7:$L$777,Торговля!$C$7:$C$777,$C23)</f>
        <v>2.25</v>
      </c>
      <c r="N23" s="86">
        <f>_xlfn.MAXIFS(Торговля!$N$7:$N$777,Торговля!$C$7:$C$777,$C23)</f>
        <v>10.43</v>
      </c>
      <c r="O23" s="87">
        <f>_xlfn.MAXIFS(Торговля!$O$7:$O$777,Торговля!$C$7:$C$777,$C23)</f>
        <v>1.4523428253150535E-2</v>
      </c>
      <c r="P23" s="85">
        <f>IFERROR(SUMIFS(Торговля!$L$7:$L$777,Торговля!$C$7:$C$777,$C23),"")</f>
        <v>0.75</v>
      </c>
      <c r="Q23" s="86">
        <f>IFERROR(SUMIF(Торговля!$C$7:$C$777,$C23,Торговля!$N$7:$N$777),0)</f>
        <v>-0.35000000000000142</v>
      </c>
      <c r="R23" s="87">
        <f>IFERROR(SUMIF(Торговля!$C$7:$C$777,$C23,Торговля!$N$7:$N$777)/VLOOKUP($C23,Торговля!$C$7:$W$777,21,0),"")</f>
        <v>-4.8739051120302358E-4</v>
      </c>
      <c r="S23" s="168">
        <f t="shared" si="3"/>
        <v>43934</v>
      </c>
      <c r="T23" s="167">
        <f>IF(S23=0,0,($T22+$Q23+SUMIF(Торговля!$C$7:$C$777,$C23,Торговля!$S$7:$S$777)))</f>
        <v>717.75999999999988</v>
      </c>
    </row>
    <row r="24" spans="2:20">
      <c r="B24" s="78">
        <v>10</v>
      </c>
      <c r="C24" s="79" cm="1">
        <f t="array" ref="C24">IFERROR(_xlfn.SINGLE(INDEX(Торговля!$C$7:$C$777,_xlfn.AGGREGATE(15,6,(ROW(Торговля!$C$7:$C$777)-ROW(Торговля!$C$7)+1)/(FREQUENCY(Торговля!$C$7:$C$777,Торговля!$C$7:$C$777)&gt;=1),ROWS($C$15:$C24)))),"")</f>
        <v>43935</v>
      </c>
      <c r="D24" s="79" t="str">
        <f t="shared" si="0"/>
        <v>вторник</v>
      </c>
      <c r="E24" s="80" cm="1">
        <f t="array" ref="E24">IFERROR(IF($C24=0,0,SUMPRODUCT(--(Торговля!$C$7:$C$777=$C24))),"")</f>
        <v>4</v>
      </c>
      <c r="F24" s="81" cm="1">
        <f t="array" ref="F24">IF($C24="","",SUMPRODUCT((Торговля!$C$7:$C$777=$C24)*(Торговля!$N$7:$N$777&gt;0)))</f>
        <v>4</v>
      </c>
      <c r="G24" s="82">
        <f t="shared" si="1"/>
        <v>1</v>
      </c>
      <c r="H24" s="83" cm="1">
        <f t="array" ref="H24">IF($C24="","",SUMPRODUCT((Торговля!$C$7:$C$777=$C24)*(Торговля!$N$7:$N$777&lt;0)))</f>
        <v>0</v>
      </c>
      <c r="I24" s="84">
        <f t="shared" si="2"/>
        <v>0</v>
      </c>
      <c r="J24" s="85">
        <f>_xlfn.MINIFS(Торговля!$L$7:$L$777,Торговля!$C$7:$C$777,$C24)</f>
        <v>1.5</v>
      </c>
      <c r="K24" s="86">
        <f>_xlfn.MINIFS(Торговля!$N$7:$N$777,Торговля!$C$7:$C$777,$C24)</f>
        <v>6.68</v>
      </c>
      <c r="L24" s="87">
        <f>_xlfn.MINIFS(Торговля!$O$7:$O$777,Торговля!$C$7:$C$777,$C24)</f>
        <v>9.3067320552831546E-3</v>
      </c>
      <c r="M24" s="85">
        <f>_xlfn.MAXIFS(Торговля!$L$7:$L$777,Торговля!$C$7:$C$777,$C24)</f>
        <v>2.75</v>
      </c>
      <c r="N24" s="86">
        <f>_xlfn.MAXIFS(Торговля!$N$7:$N$777,Торговля!$C$7:$C$777,$C24)</f>
        <v>12.93</v>
      </c>
      <c r="O24" s="87">
        <f>_xlfn.MAXIFS(Торговля!$O$7:$O$777,Торговля!$C$7:$C$777,$C24)</f>
        <v>1.7407108239095411E-2</v>
      </c>
      <c r="P24" s="85">
        <f>IFERROR(SUMIFS(Торговля!$L$7:$L$777,Торговля!$C$7:$C$777,$C24),"")</f>
        <v>8.25</v>
      </c>
      <c r="Q24" s="86">
        <f>IFERROR(SUMIF(Торговля!$C$7:$C$777,$C24,Торговля!$N$7:$N$777),0)</f>
        <v>37.97</v>
      </c>
      <c r="R24" s="87">
        <f>IFERROR(SUMIF(Торговля!$C$7:$C$777,$C24,Торговля!$N$7:$N$777)/VLOOKUP($C24,Торговля!$C$7:$W$777,21,0),"")</f>
        <v>5.2900691038787633E-2</v>
      </c>
      <c r="S24" s="168">
        <f t="shared" si="3"/>
        <v>43935</v>
      </c>
      <c r="T24" s="167">
        <f>IF(S24=0,0,($T23+$Q24+SUMIF(Торговля!$C$7:$C$777,$C24,Торговля!$S$7:$S$777)))</f>
        <v>755.7299999999999</v>
      </c>
    </row>
    <row r="25" spans="2:20">
      <c r="B25" s="78">
        <v>11</v>
      </c>
      <c r="C25" s="79" cm="1">
        <f t="array" ref="C25">IFERROR(_xlfn.SINGLE(INDEX(Торговля!$C$7:$C$777,_xlfn.AGGREGATE(15,6,(ROW(Торговля!$C$7:$C$777)-ROW(Торговля!$C$7)+1)/(FREQUENCY(Торговля!$C$7:$C$777,Торговля!$C$7:$C$777)&gt;=1),ROWS($C$15:$C25)))),"")</f>
        <v>43936</v>
      </c>
      <c r="D25" s="79" t="str">
        <f t="shared" si="0"/>
        <v>среда</v>
      </c>
      <c r="E25" s="80" cm="1">
        <f t="array" ref="E25">IFERROR(IF($C25=0,0,SUMPRODUCT(--(Торговля!$C$7:$C$777=$C25))),"")</f>
        <v>10</v>
      </c>
      <c r="F25" s="81" cm="1">
        <f t="array" ref="F25">IF($C25="","",SUMPRODUCT((Торговля!$C$7:$C$777=$C25)*(Торговля!$N$7:$N$777&gt;0)))</f>
        <v>8</v>
      </c>
      <c r="G25" s="82">
        <f t="shared" si="1"/>
        <v>0.8</v>
      </c>
      <c r="H25" s="83" cm="1">
        <f t="array" ref="H25">IF($C25="","",SUMPRODUCT((Торговля!$C$7:$C$777=$C25)*(Торговля!$N$7:$N$777&lt;0)))</f>
        <v>2</v>
      </c>
      <c r="I25" s="84">
        <f t="shared" si="2"/>
        <v>0.2</v>
      </c>
      <c r="J25" s="85">
        <f>_xlfn.MINIFS(Торговля!$L$7:$L$777,Торговля!$C$7:$C$777,$C25)</f>
        <v>-5.5</v>
      </c>
      <c r="K25" s="86">
        <f>_xlfn.MINIFS(Торговля!$N$7:$N$777,Торговля!$C$7:$C$777,$C25)</f>
        <v>-28.32</v>
      </c>
      <c r="L25" s="87">
        <f>_xlfn.MINIFS(Торговля!$O$7:$O$777,Торговля!$C$7:$C$777,$C25)</f>
        <v>-3.7473700924933719E-2</v>
      </c>
      <c r="M25" s="85">
        <f>_xlfn.MAXIFS(Торговля!$L$7:$L$777,Торговля!$C$7:$C$777,$C25)</f>
        <v>2.25</v>
      </c>
      <c r="N25" s="86">
        <f>_xlfn.MAXIFS(Торговля!$N$7:$N$777,Торговля!$C$7:$C$777,$C25)</f>
        <v>10.43</v>
      </c>
      <c r="O25" s="87">
        <f>_xlfn.MAXIFS(Торговля!$O$7:$O$777,Торговля!$C$7:$C$777,$C25)</f>
        <v>1.3806888883005564E-2</v>
      </c>
      <c r="P25" s="85">
        <f>IFERROR(SUMIFS(Торговля!$L$7:$L$777,Торговля!$C$7:$C$777,$C25),"")</f>
        <v>4.75</v>
      </c>
      <c r="Q25" s="86">
        <f>IFERROR(SUMIF(Торговля!$C$7:$C$777,$C25,Торговля!$N$7:$N$777),0)</f>
        <v>15.549999999999997</v>
      </c>
      <c r="R25" s="87">
        <f>IFERROR(SUMIF(Торговля!$C$7:$C$777,$C25,Торговля!$N$7:$N$777)/VLOOKUP($C25,Торговля!$C$7:$W$777,21,0),"")</f>
        <v>2.0576131687242909E-2</v>
      </c>
      <c r="S25" s="168">
        <f t="shared" si="3"/>
        <v>43936</v>
      </c>
      <c r="T25" s="167">
        <f>IF(S25=0,0,($T24+$Q25+SUMIF(Торговля!$C$7:$C$777,$C25,Торговля!$S$7:$S$777)))</f>
        <v>771.27999999999986</v>
      </c>
    </row>
    <row r="26" spans="2:20">
      <c r="B26" s="78">
        <v>12</v>
      </c>
      <c r="C26" s="79" cm="1">
        <f t="array" ref="C26">IFERROR(_xlfn.SINGLE(INDEX(Торговля!$C$7:$C$777,_xlfn.AGGREGATE(15,6,(ROW(Торговля!$C$7:$C$777)-ROW(Торговля!$C$7)+1)/(FREQUENCY(Торговля!$C$7:$C$777,Торговля!$C$7:$C$777)&gt;=1),ROWS($C$15:$C26)))),"")</f>
        <v>43937</v>
      </c>
      <c r="D26" s="79" t="str">
        <f t="shared" si="0"/>
        <v>четверг</v>
      </c>
      <c r="E26" s="80" cm="1">
        <f t="array" ref="E26">IFERROR(IF($C26=0,0,SUMPRODUCT(--(Торговля!$C$7:$C$777=$C26))),"")</f>
        <v>12</v>
      </c>
      <c r="F26" s="81" cm="1">
        <f t="array" ref="F26">IF($C26="","",SUMPRODUCT((Торговля!$C$7:$C$777=$C26)*(Торговля!$N$7:$N$777&gt;0)))</f>
        <v>10</v>
      </c>
      <c r="G26" s="82">
        <f t="shared" si="1"/>
        <v>0.83333333333333337</v>
      </c>
      <c r="H26" s="83" cm="1">
        <f t="array" ref="H26">IF($C26="","",SUMPRODUCT((Торговля!$C$7:$C$777=$C26)*(Торговля!$N$7:$N$777&lt;0)))</f>
        <v>2</v>
      </c>
      <c r="I26" s="84">
        <f t="shared" si="2"/>
        <v>0.16666666666666666</v>
      </c>
      <c r="J26" s="85">
        <f>_xlfn.MINIFS(Торговля!$L$7:$L$777,Торговля!$C$7:$C$777,$C26)</f>
        <v>-2</v>
      </c>
      <c r="K26" s="86">
        <f>_xlfn.MINIFS(Торговля!$N$7:$N$777,Торговля!$C$7:$C$777,$C26)</f>
        <v>-10.82</v>
      </c>
      <c r="L26" s="87">
        <f>_xlfn.MINIFS(Торговля!$O$7:$O$777,Торговля!$C$7:$C$777,$C26)</f>
        <v>-1.3930553230935698E-2</v>
      </c>
      <c r="M26" s="85">
        <f>_xlfn.MAXIFS(Торговля!$L$7:$L$777,Торговля!$C$7:$C$777,$C26)</f>
        <v>2.75</v>
      </c>
      <c r="N26" s="86">
        <f>_xlfn.MAXIFS(Торговля!$N$7:$N$777,Торговля!$C$7:$C$777,$C26)</f>
        <v>12.93</v>
      </c>
      <c r="O26" s="87">
        <f>_xlfn.MAXIFS(Торговля!$O$7:$O$777,Торговля!$C$7:$C$777,$C26)</f>
        <v>1.6495292526726817E-2</v>
      </c>
      <c r="P26" s="85">
        <f>IFERROR(SUMIFS(Торговля!$L$7:$L$777,Торговля!$C$7:$C$777,$C26),"")</f>
        <v>10.5</v>
      </c>
      <c r="Q26" s="86">
        <f>IFERROR(SUMIF(Торговля!$C$7:$C$777,$C26,Торговля!$N$7:$N$777),0)</f>
        <v>59.809999999999995</v>
      </c>
      <c r="R26" s="87">
        <f>IFERROR(SUMIF(Торговля!$C$7:$C$777,$C26,Торговля!$N$7:$N$777)/VLOOKUP($C26,Торговля!$C$7:$W$777,21,0),"")</f>
        <v>7.7546416346852456E-2</v>
      </c>
      <c r="S26" s="168">
        <f t="shared" si="3"/>
        <v>43937</v>
      </c>
      <c r="T26" s="167">
        <f>IF(S26=0,0,($T25+$Q26+SUMIF(Торговля!$C$7:$C$777,$C26,Торговля!$S$7:$S$777)))</f>
        <v>831.0899999999998</v>
      </c>
    </row>
    <row r="27" spans="2:20">
      <c r="B27" s="78">
        <v>13</v>
      </c>
      <c r="C27" s="79" cm="1">
        <f t="array" ref="C27">IFERROR(_xlfn.SINGLE(INDEX(Торговля!$C$7:$C$777,_xlfn.AGGREGATE(15,6,(ROW(Торговля!$C$7:$C$777)-ROW(Торговля!$C$7)+1)/(FREQUENCY(Торговля!$C$7:$C$777,Торговля!$C$7:$C$777)&gt;=1),ROWS($C$15:$C27)))),"")</f>
        <v>43938</v>
      </c>
      <c r="D27" s="79" t="str">
        <f t="shared" si="0"/>
        <v>пятница</v>
      </c>
      <c r="E27" s="80" cm="1">
        <f t="array" ref="E27">IFERROR(IF($C27=0,0,SUMPRODUCT(--(Торговля!$C$7:$C$777=$C27))),"")</f>
        <v>15</v>
      </c>
      <c r="F27" s="81" cm="1">
        <f t="array" ref="F27">IF($C27="","",SUMPRODUCT((Торговля!$C$7:$C$777=$C27)*(Торговля!$N$7:$N$777&gt;0)))</f>
        <v>13</v>
      </c>
      <c r="G27" s="82">
        <f t="shared" si="1"/>
        <v>0.8666666666666667</v>
      </c>
      <c r="H27" s="83" cm="1">
        <f t="array" ref="H27">IF($C27="","",SUMPRODUCT((Торговля!$C$7:$C$777=$C27)*(Торговля!$N$7:$N$777&lt;0)))</f>
        <v>2</v>
      </c>
      <c r="I27" s="84">
        <f t="shared" si="2"/>
        <v>0.13333333333333333</v>
      </c>
      <c r="J27" s="85">
        <f>_xlfn.MINIFS(Торговля!$L$7:$L$777,Торговля!$C$7:$C$777,$C27)</f>
        <v>-2.5</v>
      </c>
      <c r="K27" s="86">
        <f>_xlfn.MINIFS(Торговля!$N$7:$N$777,Торговля!$C$7:$C$777,$C27)</f>
        <v>-26.64</v>
      </c>
      <c r="L27" s="87">
        <f>_xlfn.MINIFS(Торговля!$O$7:$O$777,Торговля!$C$7:$C$777,$C27)</f>
        <v>-3.1237907623034619E-2</v>
      </c>
      <c r="M27" s="85">
        <f>_xlfn.MAXIFS(Торговля!$L$7:$L$777,Торговля!$C$7:$C$777,$C27)</f>
        <v>4.25</v>
      </c>
      <c r="N27" s="86">
        <f>_xlfn.MAXIFS(Торговля!$N$7:$N$777,Торговля!$C$7:$C$777,$C27)</f>
        <v>40.86</v>
      </c>
      <c r="O27" s="87">
        <f>_xlfn.MAXIFS(Торговля!$O$7:$O$777,Торговля!$C$7:$C$777,$C27)</f>
        <v>4.6357540758557567E-2</v>
      </c>
      <c r="P27" s="85">
        <f>IFERROR(SUMIFS(Торговля!$L$7:$L$777,Торговля!$C$7:$C$777,$C27),"")</f>
        <v>19</v>
      </c>
      <c r="Q27" s="86">
        <f>IFERROR(SUMIF(Торговля!$C$7:$C$777,$C27,Торговля!$N$7:$N$777),0)</f>
        <v>165.39999999999998</v>
      </c>
      <c r="R27" s="87">
        <f>IFERROR(SUMIF(Торговля!$C$7:$C$777,$C27,Торговля!$N$7:$N$777)/VLOOKUP($C27,Торговля!$C$7:$W$777,21,0),"")</f>
        <v>0.19901575040007816</v>
      </c>
      <c r="S27" s="168">
        <f t="shared" si="3"/>
        <v>43938</v>
      </c>
      <c r="T27" s="167">
        <f>IF(S27=0,0,($T26+$Q27+SUMIF(Торговля!$C$7:$C$777,$C27,Торговля!$S$7:$S$777)))</f>
        <v>996.48999999999978</v>
      </c>
    </row>
    <row r="28" spans="2:20">
      <c r="B28" s="78">
        <v>14</v>
      </c>
      <c r="C28" s="79" cm="1">
        <f t="array" ref="C28">IFERROR(_xlfn.SINGLE(INDEX(Торговля!$C$7:$C$777,_xlfn.AGGREGATE(15,6,(ROW(Торговля!$C$7:$C$777)-ROW(Торговля!$C$7)+1)/(FREQUENCY(Торговля!$C$7:$C$777,Торговля!$C$7:$C$777)&gt;=1),ROWS($C$15:$C28)))),"")</f>
        <v>43959</v>
      </c>
      <c r="D28" s="79" t="str">
        <f t="shared" si="0"/>
        <v>пятница</v>
      </c>
      <c r="E28" s="80" cm="1">
        <f t="array" ref="E28">IFERROR(IF($C28=0,0,SUMPRODUCT(--(Торговля!$C$7:$C$777=$C28))),"")</f>
        <v>11</v>
      </c>
      <c r="F28" s="81" cm="1">
        <f t="array" ref="F28">IF($C28="","",SUMPRODUCT((Торговля!$C$7:$C$777=$C28)*(Торговля!$N$7:$N$777&gt;0)))</f>
        <v>10</v>
      </c>
      <c r="G28" s="82">
        <f t="shared" si="1"/>
        <v>0.90909090909090906</v>
      </c>
      <c r="H28" s="83" cm="1">
        <f t="array" ref="H28">IF($C28="","",SUMPRODUCT((Торговля!$C$7:$C$777=$C28)*(Торговля!$N$7:$N$777&lt;0)))</f>
        <v>1</v>
      </c>
      <c r="I28" s="84">
        <f t="shared" si="2"/>
        <v>9.0909090909090912E-2</v>
      </c>
      <c r="J28" s="85">
        <f>_xlfn.MINIFS(Торговля!$L$7:$L$777,Торговля!$C$7:$C$777,$C28)</f>
        <v>-0.5</v>
      </c>
      <c r="K28" s="86">
        <f>_xlfn.MINIFS(Торговля!$N$7:$N$777,Торговля!$C$7:$C$777,$C28)</f>
        <v>-3.32</v>
      </c>
      <c r="L28" s="87">
        <f>_xlfn.MINIFS(Торговля!$O$7:$O$777,Торговля!$C$7:$C$777,$C28)</f>
        <v>-3.317777089350151E-3</v>
      </c>
      <c r="M28" s="85">
        <f>_xlfn.MAXIFS(Торговля!$L$7:$L$777,Торговля!$C$7:$C$777,$C28)</f>
        <v>2.75</v>
      </c>
      <c r="N28" s="86">
        <f>_xlfn.MAXIFS(Торговля!$N$7:$N$777,Торговля!$C$7:$C$777,$C28)</f>
        <v>12.93</v>
      </c>
      <c r="O28" s="87">
        <f>_xlfn.MAXIFS(Торговля!$O$7:$O$777,Торговля!$C$7:$C$777,$C28)</f>
        <v>1.2862088174439025E-2</v>
      </c>
      <c r="P28" s="85">
        <f>IFERROR(SUMIFS(Торговля!$L$7:$L$777,Торговля!$C$7:$C$777,$C28),"")</f>
        <v>13.5</v>
      </c>
      <c r="Q28" s="86">
        <f>IFERROR(SUMIF(Торговля!$C$7:$C$777,$C28,Торговля!$N$7:$N$777),0)</f>
        <v>58.48</v>
      </c>
      <c r="R28" s="87">
        <f>IFERROR(SUMIF(Торговля!$C$7:$C$777,$C28,Торговля!$N$7:$N$777)/VLOOKUP($C28,Торговля!$C$7:$W$777,21,0),"")</f>
        <v>5.8685987817238786E-2</v>
      </c>
      <c r="S28" s="168">
        <f t="shared" si="3"/>
        <v>43959</v>
      </c>
      <c r="T28" s="167">
        <f>IF(S28=0,0,($T27+$Q28+SUMIF(Торговля!$C$7:$C$777,$C28,Торговля!$S$7:$S$777)))</f>
        <v>1054.9699999999998</v>
      </c>
    </row>
    <row r="29" spans="2:20">
      <c r="B29" s="78">
        <v>15</v>
      </c>
      <c r="C29" s="79" cm="1">
        <f t="array" ref="C29">IFERROR(_xlfn.SINGLE(INDEX(Торговля!$C$7:$C$777,_xlfn.AGGREGATE(15,6,(ROW(Торговля!$C$7:$C$777)-ROW(Торговля!$C$7)+1)/(FREQUENCY(Торговля!$C$7:$C$777,Торговля!$C$7:$C$777)&gt;=1),ROWS($C$15:$C29)))),"")</f>
        <v>43962</v>
      </c>
      <c r="D29" s="79" t="str">
        <f t="shared" si="0"/>
        <v>понедельник</v>
      </c>
      <c r="E29" s="80" cm="1">
        <f t="array" ref="E29">IFERROR(IF($C29=0,0,SUMPRODUCT(--(Торговля!$C$7:$C$777=$C29))),"")</f>
        <v>4</v>
      </c>
      <c r="F29" s="81" cm="1">
        <f t="array" ref="F29">IF($C29="","",SUMPRODUCT((Торговля!$C$7:$C$777=$C29)*(Торговля!$N$7:$N$777&gt;0)))</f>
        <v>2</v>
      </c>
      <c r="G29" s="82">
        <f t="shared" si="1"/>
        <v>0.5</v>
      </c>
      <c r="H29" s="83" cm="1">
        <f t="array" ref="H29">IF($C29="","",SUMPRODUCT((Торговля!$C$7:$C$777=$C29)*(Торговля!$N$7:$N$777&lt;0)))</f>
        <v>2</v>
      </c>
      <c r="I29" s="84">
        <f t="shared" si="2"/>
        <v>0.5</v>
      </c>
      <c r="J29" s="85">
        <f>_xlfn.MINIFS(Торговля!$L$7:$L$777,Торговля!$C$7:$C$777,$C29)</f>
        <v>-1.5</v>
      </c>
      <c r="K29" s="86">
        <f>_xlfn.MINIFS(Торговля!$N$7:$N$777,Торговля!$C$7:$C$777,$C29)</f>
        <v>-8.32</v>
      </c>
      <c r="L29" s="87">
        <f>_xlfn.MINIFS(Торговля!$O$7:$O$777,Торговля!$C$7:$C$777,$C29)</f>
        <v>-7.858249272734175E-3</v>
      </c>
      <c r="M29" s="85">
        <f>_xlfn.MAXIFS(Торговля!$L$7:$L$777,Торговля!$C$7:$C$777,$C29)</f>
        <v>1.5</v>
      </c>
      <c r="N29" s="86">
        <f>_xlfn.MAXIFS(Торговля!$N$7:$N$777,Торговля!$C$7:$C$777,$C29)</f>
        <v>6.68</v>
      </c>
      <c r="O29" s="87">
        <f>_xlfn.MAXIFS(Торговля!$O$7:$O$777,Торговля!$C$7:$C$777,$C29)</f>
        <v>6.3319336094865529E-3</v>
      </c>
      <c r="P29" s="85">
        <f>IFERROR(SUMIFS(Торговля!$L$7:$L$777,Торговля!$C$7:$C$777,$C29),"")</f>
        <v>-0.25</v>
      </c>
      <c r="Q29" s="86">
        <f>IFERROR(SUMIF(Торговля!$C$7:$C$777,$C29,Торговля!$N$7:$N$777),0)</f>
        <v>-4.5300000000000011</v>
      </c>
      <c r="R29" s="87">
        <f>IFERROR(SUMIF(Торговля!$C$7:$C$777,$C29,Торговля!$N$7:$N$777)/VLOOKUP($C29,Торговля!$C$7:$W$777,21,0),"")</f>
        <v>-4.2939609657146847E-3</v>
      </c>
      <c r="S29" s="168">
        <f t="shared" si="3"/>
        <v>43962</v>
      </c>
      <c r="T29" s="167">
        <f>IF(S29=0,0,($T28+$Q29+SUMIF(Торговля!$C$7:$C$777,$C29,Торговля!$S$7:$S$777)))</f>
        <v>1050.4399999999998</v>
      </c>
    </row>
    <row r="30" spans="2:20">
      <c r="B30" s="78">
        <v>16</v>
      </c>
      <c r="C30" s="79" cm="1">
        <f t="array" ref="C30">IFERROR(_xlfn.SINGLE(INDEX(Торговля!$C$7:$C$777,_xlfn.AGGREGATE(15,6,(ROW(Торговля!$C$7:$C$777)-ROW(Торговля!$C$7)+1)/(FREQUENCY(Торговля!$C$7:$C$777,Торговля!$C$7:$C$777)&gt;=1),ROWS($C$15:$C30)))),"")</f>
        <v>0</v>
      </c>
      <c r="D30" s="79">
        <f t="shared" si="0"/>
        <v>0</v>
      </c>
      <c r="E30" s="80" cm="1">
        <f t="array" ref="E30">IFERROR(IF($C30=0,0,SUMPRODUCT(--(Торговля!$C$7:$C$777=$C30))),"")</f>
        <v>0</v>
      </c>
      <c r="F30" s="81" cm="1">
        <f t="array" ref="F30">IF($C30="","",SUMPRODUCT((Торговля!$C$7:$C$777=$C30)*(Торговля!$N$7:$N$777&gt;0)))</f>
        <v>0</v>
      </c>
      <c r="G30" s="82" t="str">
        <f t="shared" si="1"/>
        <v/>
      </c>
      <c r="H30" s="83" cm="1">
        <f t="array" ref="H30">IF($C30="","",SUMPRODUCT((Торговля!$C$7:$C$777=$C30)*(Торговля!$N$7:$N$777&lt;0)))</f>
        <v>0</v>
      </c>
      <c r="I30" s="84" t="str">
        <f t="shared" si="2"/>
        <v/>
      </c>
      <c r="J30" s="85">
        <f>_xlfn.MINIFS(Торговля!$L$7:$L$777,Торговля!$C$7:$C$777,$C30)</f>
        <v>0</v>
      </c>
      <c r="K30" s="86">
        <f>_xlfn.MINIFS(Торговля!$N$7:$N$777,Торговля!$C$7:$C$777,$C30)</f>
        <v>0</v>
      </c>
      <c r="L30" s="87">
        <f>_xlfn.MINIFS(Торговля!$O$7:$O$777,Торговля!$C$7:$C$777,$C30)</f>
        <v>0</v>
      </c>
      <c r="M30" s="85">
        <f>_xlfn.MAXIFS(Торговля!$L$7:$L$777,Торговля!$C$7:$C$777,$C30)</f>
        <v>0</v>
      </c>
      <c r="N30" s="86">
        <f>_xlfn.MAXIFS(Торговля!$N$7:$N$777,Торговля!$C$7:$C$777,$C30)</f>
        <v>0</v>
      </c>
      <c r="O30" s="87">
        <f>_xlfn.MAXIFS(Торговля!$O$7:$O$777,Торговля!$C$7:$C$777,$C30)</f>
        <v>0</v>
      </c>
      <c r="P30" s="85">
        <f>IFERROR(SUMIFS(Торговля!$L$7:$L$777,Торговля!$C$7:$C$777,$C30),"")</f>
        <v>0</v>
      </c>
      <c r="Q30" s="86">
        <f>IFERROR(SUMIF(Торговля!$C$7:$C$777,$C30,Торговля!$N$7:$N$777),0)</f>
        <v>0</v>
      </c>
      <c r="R30" s="87" t="str">
        <f>IFERROR(SUMIF(Торговля!$C$7:$C$777,$C30,Торговля!$N$7:$N$777)/VLOOKUP($C30,Торговля!$C$7:$W$777,21,0),"")</f>
        <v/>
      </c>
      <c r="S30" s="168">
        <f t="shared" si="3"/>
        <v>0</v>
      </c>
      <c r="T30" s="167">
        <f>IF(S30=0,0,($T29+$Q30+SUMIF(Торговля!$C$7:$C$777,$C30,Торговля!$S$7:$S$777)))</f>
        <v>0</v>
      </c>
    </row>
    <row r="31" spans="2:20">
      <c r="B31" s="78">
        <v>17</v>
      </c>
      <c r="C31" s="79" t="str" cm="1">
        <f t="array" ref="C31">IFERROR(_xlfn.SINGLE(INDEX(Торговля!$C$7:$C$777,_xlfn.AGGREGATE(15,6,(ROW(Торговля!$C$7:$C$777)-ROW(Торговля!$C$7)+1)/(FREQUENCY(Торговля!$C$7:$C$777,Торговля!$C$7:$C$777)&gt;=1),ROWS($C$15:$C31)))),"")</f>
        <v/>
      </c>
      <c r="D31" s="79" t="str">
        <f t="shared" si="0"/>
        <v/>
      </c>
      <c r="E31" s="80" cm="1">
        <f t="array" ref="E31">IFERROR(IF($C31=0,0,SUMPRODUCT(--(Торговля!$C$7:$C$777=$C31))),"")</f>
        <v>0</v>
      </c>
      <c r="F31" s="81" t="str" cm="1">
        <f t="array" ref="F31">IF($C31="","",SUMPRODUCT((Торговля!$C$7:$C$777=$C31)*(Торговля!$N$7:$N$777&gt;0)))</f>
        <v/>
      </c>
      <c r="G31" s="82" t="str">
        <f t="shared" si="1"/>
        <v/>
      </c>
      <c r="H31" s="83" t="str" cm="1">
        <f t="array" ref="H31">IF($C31="","",SUMPRODUCT((Торговля!$C$7:$C$777=$C31)*(Торговля!$N$7:$N$777&lt;0)))</f>
        <v/>
      </c>
      <c r="I31" s="84" t="str">
        <f t="shared" si="2"/>
        <v/>
      </c>
      <c r="J31" s="85">
        <f>_xlfn.MINIFS(Торговля!$L$7:$L$777,Торговля!$C$7:$C$777,$C31)</f>
        <v>0</v>
      </c>
      <c r="K31" s="86">
        <f>_xlfn.MINIFS(Торговля!$N$7:$N$777,Торговля!$C$7:$C$777,$C31)</f>
        <v>0</v>
      </c>
      <c r="L31" s="87">
        <f>_xlfn.MINIFS(Торговля!$O$7:$O$777,Торговля!$C$7:$C$777,$C31)</f>
        <v>0</v>
      </c>
      <c r="M31" s="85">
        <f>_xlfn.MAXIFS(Торговля!$L$7:$L$777,Торговля!$C$7:$C$777,$C31)</f>
        <v>0</v>
      </c>
      <c r="N31" s="86">
        <f>_xlfn.MAXIFS(Торговля!$N$7:$N$777,Торговля!$C$7:$C$777,$C31)</f>
        <v>0</v>
      </c>
      <c r="O31" s="87">
        <f>_xlfn.MAXIFS(Торговля!$O$7:$O$777,Торговля!$C$7:$C$777,$C31)</f>
        <v>0</v>
      </c>
      <c r="P31" s="85">
        <f>IFERROR(SUMIFS(Торговля!$L$7:$L$777,Торговля!$C$7:$C$777,$C31),"")</f>
        <v>0</v>
      </c>
      <c r="Q31" s="86">
        <f>IFERROR(SUMIF(Торговля!$C$7:$C$777,$C31,Торговля!$N$7:$N$777),0)</f>
        <v>0</v>
      </c>
      <c r="R31" s="87" t="str">
        <f>IFERROR(SUMIF(Торговля!$C$7:$C$777,$C31,Торговля!$N$7:$N$777)/VLOOKUP($C31,Торговля!$C$7:$W$777,21,0),"")</f>
        <v/>
      </c>
      <c r="S31" s="168" t="str">
        <f t="shared" si="3"/>
        <v/>
      </c>
      <c r="T31" s="167">
        <f>IF(S31=0,0,($T30+$Q31+SUMIF(Торговля!$C$7:$C$777,$C31,Торговля!$S$7:$S$777)))</f>
        <v>0</v>
      </c>
    </row>
    <row r="32" spans="2:20">
      <c r="B32" s="78">
        <v>18</v>
      </c>
      <c r="C32" s="79" t="str" cm="1">
        <f t="array" ref="C32">IFERROR(_xlfn.SINGLE(INDEX(Торговля!$C$7:$C$777,_xlfn.AGGREGATE(15,6,(ROW(Торговля!$C$7:$C$777)-ROW(Торговля!$C$7)+1)/(FREQUENCY(Торговля!$C$7:$C$777,Торговля!$C$7:$C$777)&gt;=1),ROWS($C$15:$C32)))),"")</f>
        <v/>
      </c>
      <c r="D32" s="79" t="str">
        <f t="shared" si="0"/>
        <v/>
      </c>
      <c r="E32" s="80" cm="1">
        <f t="array" ref="E32">IFERROR(IF($C32=0,0,SUMPRODUCT(--(Торговля!$C$7:$C$777=$C32))),"")</f>
        <v>0</v>
      </c>
      <c r="F32" s="81" t="str" cm="1">
        <f t="array" ref="F32">IF($C32="","",SUMPRODUCT((Торговля!$C$7:$C$777=$C32)*(Торговля!$N$7:$N$777&gt;0)))</f>
        <v/>
      </c>
      <c r="G32" s="82" t="str">
        <f t="shared" si="1"/>
        <v/>
      </c>
      <c r="H32" s="83" t="str" cm="1">
        <f t="array" ref="H32">IF($C32="","",SUMPRODUCT((Торговля!$C$7:$C$777=$C32)*(Торговля!$N$7:$N$777&lt;0)))</f>
        <v/>
      </c>
      <c r="I32" s="84" t="str">
        <f t="shared" si="2"/>
        <v/>
      </c>
      <c r="J32" s="85">
        <f>_xlfn.MINIFS(Торговля!$L$7:$L$777,Торговля!$C$7:$C$777,$C32)</f>
        <v>0</v>
      </c>
      <c r="K32" s="86">
        <f>_xlfn.MINIFS(Торговля!$N$7:$N$777,Торговля!$C$7:$C$777,$C32)</f>
        <v>0</v>
      </c>
      <c r="L32" s="87">
        <f>_xlfn.MINIFS(Торговля!$O$7:$O$777,Торговля!$C$7:$C$777,$C32)</f>
        <v>0</v>
      </c>
      <c r="M32" s="85">
        <f>_xlfn.MAXIFS(Торговля!$L$7:$L$777,Торговля!$C$7:$C$777,$C32)</f>
        <v>0</v>
      </c>
      <c r="N32" s="86">
        <f>_xlfn.MAXIFS(Торговля!$N$7:$N$777,Торговля!$C$7:$C$777,$C32)</f>
        <v>0</v>
      </c>
      <c r="O32" s="87">
        <f>_xlfn.MAXIFS(Торговля!$O$7:$O$777,Торговля!$C$7:$C$777,$C32)</f>
        <v>0</v>
      </c>
      <c r="P32" s="85">
        <f>IFERROR(SUMIFS(Торговля!$L$7:$L$777,Торговля!$C$7:$C$777,$C32),"")</f>
        <v>0</v>
      </c>
      <c r="Q32" s="86">
        <f>IFERROR(SUMIF(Торговля!$C$7:$C$777,$C32,Торговля!$N$7:$N$777),0)</f>
        <v>0</v>
      </c>
      <c r="R32" s="87" t="str">
        <f>IFERROR(SUMIF(Торговля!$C$7:$C$777,$C32,Торговля!$N$7:$N$777)/VLOOKUP($C32,Торговля!$C$7:$W$777,21,0),"")</f>
        <v/>
      </c>
      <c r="S32" s="168" t="str">
        <f t="shared" si="3"/>
        <v/>
      </c>
      <c r="T32" s="167">
        <f>IF(S32=0,0,($T31+$Q32+SUMIF(Торговля!$C$7:$C$777,$C32,Торговля!$S$7:$S$777)))</f>
        <v>0</v>
      </c>
    </row>
    <row r="33" spans="2:20">
      <c r="B33" s="78">
        <v>19</v>
      </c>
      <c r="C33" s="79" t="str" cm="1">
        <f t="array" ref="C33">IFERROR(_xlfn.SINGLE(INDEX(Торговля!$C$7:$C$777,_xlfn.AGGREGATE(15,6,(ROW(Торговля!$C$7:$C$777)-ROW(Торговля!$C$7)+1)/(FREQUENCY(Торговля!$C$7:$C$777,Торговля!$C$7:$C$777)&gt;=1),ROWS($C$15:$C33)))),"")</f>
        <v/>
      </c>
      <c r="D33" s="79" t="str">
        <f t="shared" si="0"/>
        <v/>
      </c>
      <c r="E33" s="80" cm="1">
        <f t="array" ref="E33">IFERROR(IF($C33=0,0,SUMPRODUCT(--(Торговля!$C$7:$C$777=$C33))),"")</f>
        <v>0</v>
      </c>
      <c r="F33" s="81" t="str" cm="1">
        <f t="array" ref="F33">IF($C33="","",SUMPRODUCT((Торговля!$C$7:$C$777=$C33)*(Торговля!$N$7:$N$777&gt;0)))</f>
        <v/>
      </c>
      <c r="G33" s="82" t="str">
        <f t="shared" si="1"/>
        <v/>
      </c>
      <c r="H33" s="83" t="str" cm="1">
        <f t="array" ref="H33">IF($C33="","",SUMPRODUCT((Торговля!$C$7:$C$777=$C33)*(Торговля!$N$7:$N$777&lt;0)))</f>
        <v/>
      </c>
      <c r="I33" s="84" t="str">
        <f t="shared" si="2"/>
        <v/>
      </c>
      <c r="J33" s="85">
        <f>_xlfn.MINIFS(Торговля!$L$7:$L$777,Торговля!$C$7:$C$777,$C33)</f>
        <v>0</v>
      </c>
      <c r="K33" s="86">
        <f>_xlfn.MINIFS(Торговля!$N$7:$N$777,Торговля!$C$7:$C$777,$C33)</f>
        <v>0</v>
      </c>
      <c r="L33" s="87">
        <f>_xlfn.MINIFS(Торговля!$O$7:$O$777,Торговля!$C$7:$C$777,$C33)</f>
        <v>0</v>
      </c>
      <c r="M33" s="85">
        <f>_xlfn.MAXIFS(Торговля!$L$7:$L$777,Торговля!$C$7:$C$777,$C33)</f>
        <v>0</v>
      </c>
      <c r="N33" s="86">
        <f>_xlfn.MAXIFS(Торговля!$N$7:$N$777,Торговля!$C$7:$C$777,$C33)</f>
        <v>0</v>
      </c>
      <c r="O33" s="87">
        <f>_xlfn.MAXIFS(Торговля!$O$7:$O$777,Торговля!$C$7:$C$777,$C33)</f>
        <v>0</v>
      </c>
      <c r="P33" s="85">
        <f>IFERROR(SUMIFS(Торговля!$L$7:$L$777,Торговля!$C$7:$C$777,$C33),"")</f>
        <v>0</v>
      </c>
      <c r="Q33" s="86">
        <f>IFERROR(SUMIF(Торговля!$C$7:$C$777,$C33,Торговля!$N$7:$N$777),0)</f>
        <v>0</v>
      </c>
      <c r="R33" s="87" t="str">
        <f>IFERROR(SUMIF(Торговля!$C$7:$C$777,$C33,Торговля!$N$7:$N$777)/VLOOKUP($C33,Торговля!$C$7:$W$777,21,0),"")</f>
        <v/>
      </c>
      <c r="S33" s="168" t="str">
        <f t="shared" si="3"/>
        <v/>
      </c>
      <c r="T33" s="167">
        <f>IF(S33=0,0,($T32+$Q33+SUMIF(Торговля!$C$7:$C$777,$C33,Торговля!$S$7:$S$777)))</f>
        <v>0</v>
      </c>
    </row>
    <row r="34" spans="2:20">
      <c r="B34" s="78">
        <v>20</v>
      </c>
      <c r="C34" s="79" t="str" cm="1">
        <f t="array" ref="C34">IFERROR(_xlfn.SINGLE(INDEX(Торговля!$C$7:$C$777,_xlfn.AGGREGATE(15,6,(ROW(Торговля!$C$7:$C$777)-ROW(Торговля!$C$7)+1)/(FREQUENCY(Торговля!$C$7:$C$777,Торговля!$C$7:$C$777)&gt;=1),ROWS($C$15:$C34)))),"")</f>
        <v/>
      </c>
      <c r="D34" s="79" t="str">
        <f t="shared" si="0"/>
        <v/>
      </c>
      <c r="E34" s="80" cm="1">
        <f t="array" ref="E34">IFERROR(IF($C34=0,0,SUMPRODUCT(--(Торговля!$C$7:$C$777=$C34))),"")</f>
        <v>0</v>
      </c>
      <c r="F34" s="81" t="str" cm="1">
        <f t="array" ref="F34">IF($C34="","",SUMPRODUCT((Торговля!$C$7:$C$777=$C34)*(Торговля!$N$7:$N$777&gt;0)))</f>
        <v/>
      </c>
      <c r="G34" s="82" t="str">
        <f t="shared" si="1"/>
        <v/>
      </c>
      <c r="H34" s="83" t="str" cm="1">
        <f t="array" ref="H34">IF($C34="","",SUMPRODUCT((Торговля!$C$7:$C$777=$C34)*(Торговля!$N$7:$N$777&lt;0)))</f>
        <v/>
      </c>
      <c r="I34" s="84" t="str">
        <f t="shared" si="2"/>
        <v/>
      </c>
      <c r="J34" s="85">
        <f>_xlfn.MINIFS(Торговля!$L$7:$L$777,Торговля!$C$7:$C$777,$C34)</f>
        <v>0</v>
      </c>
      <c r="K34" s="86">
        <f>_xlfn.MINIFS(Торговля!$N$7:$N$777,Торговля!$C$7:$C$777,$C34)</f>
        <v>0</v>
      </c>
      <c r="L34" s="87">
        <f>_xlfn.MINIFS(Торговля!$O$7:$O$777,Торговля!$C$7:$C$777,$C34)</f>
        <v>0</v>
      </c>
      <c r="M34" s="85">
        <f>_xlfn.MAXIFS(Торговля!$L$7:$L$777,Торговля!$C$7:$C$777,$C34)</f>
        <v>0</v>
      </c>
      <c r="N34" s="86">
        <f>_xlfn.MAXIFS(Торговля!$N$7:$N$777,Торговля!$C$7:$C$777,$C34)</f>
        <v>0</v>
      </c>
      <c r="O34" s="87">
        <f>_xlfn.MAXIFS(Торговля!$O$7:$O$777,Торговля!$C$7:$C$777,$C34)</f>
        <v>0</v>
      </c>
      <c r="P34" s="85">
        <f>IFERROR(SUMIFS(Торговля!$L$7:$L$777,Торговля!$C$7:$C$777,$C34),"")</f>
        <v>0</v>
      </c>
      <c r="Q34" s="86">
        <f>IFERROR(SUMIF(Торговля!$C$7:$C$777,$C34,Торговля!$N$7:$N$777),0)</f>
        <v>0</v>
      </c>
      <c r="R34" s="87" t="str">
        <f>IFERROR(SUMIF(Торговля!$C$7:$C$777,$C34,Торговля!$N$7:$N$777)/VLOOKUP($C34,Торговля!$C$7:$W$777,21,0),"")</f>
        <v/>
      </c>
      <c r="S34" s="168" t="str">
        <f t="shared" si="3"/>
        <v/>
      </c>
      <c r="T34" s="167">
        <f>IF(S34=0,0,($T33+$Q34+SUMIF(Торговля!$C$7:$C$777,$C34,Торговля!$S$7:$S$777)))</f>
        <v>0</v>
      </c>
    </row>
    <row r="35" spans="2:20">
      <c r="B35" s="78">
        <v>21</v>
      </c>
      <c r="C35" s="79" t="str" cm="1">
        <f t="array" ref="C35">IFERROR(_xlfn.SINGLE(INDEX(Торговля!$C$7:$C$777,_xlfn.AGGREGATE(15,6,(ROW(Торговля!$C$7:$C$777)-ROW(Торговля!$C$7)+1)/(FREQUENCY(Торговля!$C$7:$C$777,Торговля!$C$7:$C$777)&gt;=1),ROWS($C$15:$C35)))),"")</f>
        <v/>
      </c>
      <c r="D35" s="79" t="str">
        <f t="shared" si="0"/>
        <v/>
      </c>
      <c r="E35" s="80" cm="1">
        <f t="array" ref="E35">IFERROR(IF($C35=0,0,SUMPRODUCT(--(Торговля!$C$7:$C$777=$C35))),"")</f>
        <v>0</v>
      </c>
      <c r="F35" s="81" t="str" cm="1">
        <f t="array" ref="F35">IF($C35="","",SUMPRODUCT((Торговля!$C$7:$C$777=$C35)*(Торговля!$N$7:$N$777&gt;0)))</f>
        <v/>
      </c>
      <c r="G35" s="82" t="str">
        <f t="shared" si="1"/>
        <v/>
      </c>
      <c r="H35" s="83" t="str" cm="1">
        <f t="array" ref="H35">IF($C35="","",SUMPRODUCT((Торговля!$C$7:$C$777=$C35)*(Торговля!$N$7:$N$777&lt;0)))</f>
        <v/>
      </c>
      <c r="I35" s="84" t="str">
        <f t="shared" si="2"/>
        <v/>
      </c>
      <c r="J35" s="85">
        <f>_xlfn.MINIFS(Торговля!$L$7:$L$777,Торговля!$C$7:$C$777,$C35)</f>
        <v>0</v>
      </c>
      <c r="K35" s="86">
        <f>_xlfn.MINIFS(Торговля!$N$7:$N$777,Торговля!$C$7:$C$777,$C35)</f>
        <v>0</v>
      </c>
      <c r="L35" s="87">
        <f>_xlfn.MINIFS(Торговля!$O$7:$O$777,Торговля!$C$7:$C$777,$C35)</f>
        <v>0</v>
      </c>
      <c r="M35" s="85">
        <f>_xlfn.MAXIFS(Торговля!$L$7:$L$777,Торговля!$C$7:$C$777,$C35)</f>
        <v>0</v>
      </c>
      <c r="N35" s="86">
        <f>_xlfn.MAXIFS(Торговля!$N$7:$N$777,Торговля!$C$7:$C$777,$C35)</f>
        <v>0</v>
      </c>
      <c r="O35" s="87">
        <f>_xlfn.MAXIFS(Торговля!$O$7:$O$777,Торговля!$C$7:$C$777,$C35)</f>
        <v>0</v>
      </c>
      <c r="P35" s="85">
        <f>IFERROR(SUMIFS(Торговля!$L$7:$L$777,Торговля!$C$7:$C$777,$C35),"")</f>
        <v>0</v>
      </c>
      <c r="Q35" s="86">
        <f>IFERROR(SUMIF(Торговля!$C$7:$C$777,$C35,Торговля!$N$7:$N$777),0)</f>
        <v>0</v>
      </c>
      <c r="R35" s="87" t="str">
        <f>IFERROR(SUMIF(Торговля!$C$7:$C$777,$C35,Торговля!$N$7:$N$777)/VLOOKUP($C35,Торговля!$C$7:$W$777,21,0),"")</f>
        <v/>
      </c>
      <c r="S35" s="168" t="str">
        <f t="shared" si="3"/>
        <v/>
      </c>
      <c r="T35" s="167">
        <f>IF(S35=0,0,($T34+$Q35+SUMIF(Торговля!$C$7:$C$777,$C35,Торговля!$S$7:$S$777)))</f>
        <v>0</v>
      </c>
    </row>
    <row r="36" spans="2:20" ht="12.75" customHeight="1">
      <c r="B36" s="78">
        <v>22</v>
      </c>
      <c r="C36" s="79" t="str" cm="1">
        <f t="array" ref="C36">IFERROR(_xlfn.SINGLE(INDEX(Торговля!$C$7:$C$777,_xlfn.AGGREGATE(15,6,(ROW(Торговля!$C$7:$C$777)-ROW(Торговля!$C$7)+1)/(FREQUENCY(Торговля!$C$7:$C$777,Торговля!$C$7:$C$777)&gt;=1),ROWS($C$15:$C36)))),"")</f>
        <v/>
      </c>
      <c r="D36" s="79" t="str">
        <f t="shared" si="0"/>
        <v/>
      </c>
      <c r="E36" s="80" cm="1">
        <f t="array" ref="E36">IFERROR(IF($C36=0,0,SUMPRODUCT(--(Торговля!$C$7:$C$777=$C36))),"")</f>
        <v>0</v>
      </c>
      <c r="F36" s="81" t="str" cm="1">
        <f t="array" ref="F36">IF($C36="","",SUMPRODUCT((Торговля!$C$7:$C$777=$C36)*(Торговля!$N$7:$N$777&gt;0)))</f>
        <v/>
      </c>
      <c r="G36" s="82" t="str">
        <f t="shared" si="1"/>
        <v/>
      </c>
      <c r="H36" s="83" t="str" cm="1">
        <f t="array" ref="H36">IF($C36="","",SUMPRODUCT((Торговля!$C$7:$C$777=$C36)*(Торговля!$N$7:$N$777&lt;0)))</f>
        <v/>
      </c>
      <c r="I36" s="84" t="str">
        <f t="shared" si="2"/>
        <v/>
      </c>
      <c r="J36" s="85">
        <f>_xlfn.MINIFS(Торговля!$L$7:$L$777,Торговля!$C$7:$C$777,$C36)</f>
        <v>0</v>
      </c>
      <c r="K36" s="86">
        <f>_xlfn.MINIFS(Торговля!$N$7:$N$777,Торговля!$C$7:$C$777,$C36)</f>
        <v>0</v>
      </c>
      <c r="L36" s="87">
        <f>_xlfn.MINIFS(Торговля!$O$7:$O$777,Торговля!$C$7:$C$777,$C36)</f>
        <v>0</v>
      </c>
      <c r="M36" s="85">
        <f>_xlfn.MAXIFS(Торговля!$L$7:$L$777,Торговля!$C$7:$C$777,$C36)</f>
        <v>0</v>
      </c>
      <c r="N36" s="86">
        <f>_xlfn.MAXIFS(Торговля!$N$7:$N$777,Торговля!$C$7:$C$777,$C36)</f>
        <v>0</v>
      </c>
      <c r="O36" s="87">
        <f>_xlfn.MAXIFS(Торговля!$O$7:$O$777,Торговля!$C$7:$C$777,$C36)</f>
        <v>0</v>
      </c>
      <c r="P36" s="85">
        <f>IFERROR(SUMIFS(Торговля!$L$7:$L$777,Торговля!$C$7:$C$777,$C36),"")</f>
        <v>0</v>
      </c>
      <c r="Q36" s="86">
        <f>IFERROR(SUMIF(Торговля!$C$7:$C$777,$C36,Торговля!$N$7:$N$777),0)</f>
        <v>0</v>
      </c>
      <c r="R36" s="87" t="str">
        <f>IFERROR(SUMIF(Торговля!$C$7:$C$777,$C36,Торговля!$N$7:$N$777)/VLOOKUP($C36,Торговля!$C$7:$W$777,21,0),"")</f>
        <v/>
      </c>
      <c r="S36" s="168" t="str">
        <f t="shared" si="3"/>
        <v/>
      </c>
      <c r="T36" s="167">
        <f>IF(S36=0,0,($T35+$Q36+SUMIF(Торговля!$C$7:$C$777,$C36,Торговля!$S$7:$S$777)))</f>
        <v>0</v>
      </c>
    </row>
    <row r="37" spans="2:20">
      <c r="B37" s="78">
        <v>23</v>
      </c>
      <c r="C37" s="79" t="str" cm="1">
        <f t="array" ref="C37">IFERROR(_xlfn.SINGLE(INDEX(Торговля!$C$7:$C$777,_xlfn.AGGREGATE(15,6,(ROW(Торговля!$C$7:$C$777)-ROW(Торговля!$C$7)+1)/(FREQUENCY(Торговля!$C$7:$C$777,Торговля!$C$7:$C$777)&gt;=1),ROWS($C$15:$C37)))),"")</f>
        <v/>
      </c>
      <c r="D37" s="79" t="str">
        <f t="shared" si="0"/>
        <v/>
      </c>
      <c r="E37" s="80" cm="1">
        <f t="array" ref="E37">IFERROR(IF($C37=0,0,SUMPRODUCT(--(Торговля!$C$7:$C$777=$C37))),"")</f>
        <v>0</v>
      </c>
      <c r="F37" s="81" t="str" cm="1">
        <f t="array" ref="F37">IF($C37="","",SUMPRODUCT((Торговля!$C$7:$C$777=$C37)*(Торговля!$N$7:$N$777&gt;0)))</f>
        <v/>
      </c>
      <c r="G37" s="82" t="str">
        <f t="shared" si="1"/>
        <v/>
      </c>
      <c r="H37" s="83" t="str" cm="1">
        <f t="array" ref="H37">IF($C37="","",SUMPRODUCT((Торговля!$C$7:$C$777=$C37)*(Торговля!$N$7:$N$777&lt;0)))</f>
        <v/>
      </c>
      <c r="I37" s="84" t="str">
        <f t="shared" si="2"/>
        <v/>
      </c>
      <c r="J37" s="85">
        <f>_xlfn.MINIFS(Торговля!$L$7:$L$777,Торговля!$C$7:$C$777,$C37)</f>
        <v>0</v>
      </c>
      <c r="K37" s="86">
        <f>_xlfn.MINIFS(Торговля!$N$7:$N$777,Торговля!$C$7:$C$777,$C37)</f>
        <v>0</v>
      </c>
      <c r="L37" s="87">
        <f>_xlfn.MINIFS(Торговля!$O$7:$O$777,Торговля!$C$7:$C$777,$C37)</f>
        <v>0</v>
      </c>
      <c r="M37" s="85">
        <f>_xlfn.MAXIFS(Торговля!$L$7:$L$777,Торговля!$C$7:$C$777,$C37)</f>
        <v>0</v>
      </c>
      <c r="N37" s="86">
        <f>_xlfn.MAXIFS(Торговля!$N$7:$N$777,Торговля!$C$7:$C$777,$C37)</f>
        <v>0</v>
      </c>
      <c r="O37" s="87">
        <f>_xlfn.MAXIFS(Торговля!$O$7:$O$777,Торговля!$C$7:$C$777,$C37)</f>
        <v>0</v>
      </c>
      <c r="P37" s="85">
        <f>IFERROR(SUMIFS(Торговля!$L$7:$L$777,Торговля!$C$7:$C$777,$C37),"")</f>
        <v>0</v>
      </c>
      <c r="Q37" s="86">
        <f>IFERROR(SUMIF(Торговля!$C$7:$C$777,$C37,Торговля!$N$7:$N$777),0)</f>
        <v>0</v>
      </c>
      <c r="R37" s="87" t="str">
        <f>IFERROR(SUMIF(Торговля!$C$7:$C$777,$C37,Торговля!$N$7:$N$777)/VLOOKUP($C37,Торговля!$C$7:$W$777,21,0),"")</f>
        <v/>
      </c>
      <c r="S37" s="168" t="str">
        <f t="shared" si="3"/>
        <v/>
      </c>
      <c r="T37" s="167">
        <f>IF(S37=0,0,($T36+$Q37+SUMIF(Торговля!$C$7:$C$777,$C37,Торговля!$S$7:$S$777)))</f>
        <v>0</v>
      </c>
    </row>
    <row r="38" spans="2:20">
      <c r="B38" s="78">
        <v>24</v>
      </c>
      <c r="C38" s="79" t="str" cm="1">
        <f t="array" ref="C38">IFERROR(_xlfn.SINGLE(INDEX(Торговля!$C$7:$C$777,_xlfn.AGGREGATE(15,6,(ROW(Торговля!$C$7:$C$777)-ROW(Торговля!$C$7)+1)/(FREQUENCY(Торговля!$C$7:$C$777,Торговля!$C$7:$C$777)&gt;=1),ROWS($C$15:$C38)))),"")</f>
        <v/>
      </c>
      <c r="D38" s="79" t="str">
        <f t="shared" si="0"/>
        <v/>
      </c>
      <c r="E38" s="80" cm="1">
        <f t="array" ref="E38">IFERROR(IF($C38=0,0,SUMPRODUCT(--(Торговля!$C$7:$C$777=$C38))),"")</f>
        <v>0</v>
      </c>
      <c r="F38" s="81" t="str" cm="1">
        <f t="array" ref="F38">IF($C38="","",SUMPRODUCT((Торговля!$C$7:$C$777=$C38)*(Торговля!$N$7:$N$777&gt;0)))</f>
        <v/>
      </c>
      <c r="G38" s="82" t="str">
        <f t="shared" si="1"/>
        <v/>
      </c>
      <c r="H38" s="83" t="str" cm="1">
        <f t="array" ref="H38">IF($C38="","",SUMPRODUCT((Торговля!$C$7:$C$777=$C38)*(Торговля!$N$7:$N$777&lt;0)))</f>
        <v/>
      </c>
      <c r="I38" s="84" t="str">
        <f t="shared" si="2"/>
        <v/>
      </c>
      <c r="J38" s="85">
        <f>_xlfn.MINIFS(Торговля!$L$7:$L$777,Торговля!$C$7:$C$777,$C38)</f>
        <v>0</v>
      </c>
      <c r="K38" s="86">
        <f>_xlfn.MINIFS(Торговля!$N$7:$N$777,Торговля!$C$7:$C$777,$C38)</f>
        <v>0</v>
      </c>
      <c r="L38" s="87">
        <f>_xlfn.MINIFS(Торговля!$O$7:$O$777,Торговля!$C$7:$C$777,$C38)</f>
        <v>0</v>
      </c>
      <c r="M38" s="85">
        <f>_xlfn.MAXIFS(Торговля!$L$7:$L$777,Торговля!$C$7:$C$777,$C38)</f>
        <v>0</v>
      </c>
      <c r="N38" s="86">
        <f>_xlfn.MAXIFS(Торговля!$N$7:$N$777,Торговля!$C$7:$C$777,$C38)</f>
        <v>0</v>
      </c>
      <c r="O38" s="87">
        <f>_xlfn.MAXIFS(Торговля!$O$7:$O$777,Торговля!$C$7:$C$777,$C38)</f>
        <v>0</v>
      </c>
      <c r="P38" s="85">
        <f>IFERROR(SUMIFS(Торговля!$L$7:$L$777,Торговля!$C$7:$C$777,$C38),"")</f>
        <v>0</v>
      </c>
      <c r="Q38" s="86">
        <f>IFERROR(SUMIF(Торговля!$C$7:$C$777,$C38,Торговля!$N$7:$N$777),0)</f>
        <v>0</v>
      </c>
      <c r="R38" s="87" t="str">
        <f>IFERROR(SUMIF(Торговля!$C$7:$C$777,$C38,Торговля!$N$7:$N$777)/VLOOKUP($C38,Торговля!$C$7:$W$777,21,0),"")</f>
        <v/>
      </c>
      <c r="S38" s="168" t="str">
        <f t="shared" si="3"/>
        <v/>
      </c>
      <c r="T38" s="167">
        <f>IF(S38=0,0,($T37+$Q38+SUMIF(Торговля!$C$7:$C$777,$C38,Торговля!$S$7:$S$777)))</f>
        <v>0</v>
      </c>
    </row>
    <row r="39" spans="2:20">
      <c r="B39" s="78">
        <v>25</v>
      </c>
      <c r="C39" s="79" t="str" cm="1">
        <f t="array" ref="C39">IFERROR(_xlfn.SINGLE(INDEX(Торговля!$C$7:$C$777,_xlfn.AGGREGATE(15,6,(ROW(Торговля!$C$7:$C$777)-ROW(Торговля!$C$7)+1)/(FREQUENCY(Торговля!$C$7:$C$777,Торговля!$C$7:$C$777)&gt;=1),ROWS($C$15:$C39)))),"")</f>
        <v/>
      </c>
      <c r="D39" s="79" t="str">
        <f t="shared" si="0"/>
        <v/>
      </c>
      <c r="E39" s="80" cm="1">
        <f t="array" ref="E39">IFERROR(IF($C39=0,0,SUMPRODUCT(--(Торговля!$C$7:$C$777=$C39))),"")</f>
        <v>0</v>
      </c>
      <c r="F39" s="81" t="str" cm="1">
        <f t="array" ref="F39">IF($C39="","",SUMPRODUCT((Торговля!$C$7:$C$777=$C39)*(Торговля!$N$7:$N$777&gt;0)))</f>
        <v/>
      </c>
      <c r="G39" s="82" t="str">
        <f t="shared" si="1"/>
        <v/>
      </c>
      <c r="H39" s="83" t="str" cm="1">
        <f t="array" ref="H39">IF($C39="","",SUMPRODUCT((Торговля!$C$7:$C$777=$C39)*(Торговля!$N$7:$N$777&lt;0)))</f>
        <v/>
      </c>
      <c r="I39" s="84" t="str">
        <f t="shared" si="2"/>
        <v/>
      </c>
      <c r="J39" s="85">
        <f>_xlfn.MINIFS(Торговля!$L$7:$L$777,Торговля!$C$7:$C$777,$C39)</f>
        <v>0</v>
      </c>
      <c r="K39" s="86">
        <f>_xlfn.MINIFS(Торговля!$N$7:$N$777,Торговля!$C$7:$C$777,$C39)</f>
        <v>0</v>
      </c>
      <c r="L39" s="87">
        <f>_xlfn.MINIFS(Торговля!$O$7:$O$777,Торговля!$C$7:$C$777,$C39)</f>
        <v>0</v>
      </c>
      <c r="M39" s="85">
        <f>_xlfn.MAXIFS(Торговля!$L$7:$L$777,Торговля!$C$7:$C$777,$C39)</f>
        <v>0</v>
      </c>
      <c r="N39" s="86">
        <f>_xlfn.MAXIFS(Торговля!$N$7:$N$777,Торговля!$C$7:$C$777,$C39)</f>
        <v>0</v>
      </c>
      <c r="O39" s="87">
        <f>_xlfn.MAXIFS(Торговля!$O$7:$O$777,Торговля!$C$7:$C$777,$C39)</f>
        <v>0</v>
      </c>
      <c r="P39" s="85">
        <f>IFERROR(SUMIFS(Торговля!$L$7:$L$777,Торговля!$C$7:$C$777,$C39),"")</f>
        <v>0</v>
      </c>
      <c r="Q39" s="86">
        <f>IFERROR(SUMIF(Торговля!$C$7:$C$777,$C39,Торговля!$N$7:$N$777),0)</f>
        <v>0</v>
      </c>
      <c r="R39" s="87" t="str">
        <f>IFERROR(SUMIF(Торговля!$C$7:$C$777,$C39,Торговля!$N$7:$N$777)/VLOOKUP($C39,Торговля!$C$7:$W$777,21,0),"")</f>
        <v/>
      </c>
      <c r="S39" s="168" t="str">
        <f t="shared" si="3"/>
        <v/>
      </c>
      <c r="T39" s="167">
        <f>IF(S39=0,0,($T38+$Q39+SUMIF(Торговля!$C$7:$C$777,$C39,Торговля!$S$7:$S$777)))</f>
        <v>0</v>
      </c>
    </row>
    <row r="40" spans="2:20">
      <c r="B40" s="78">
        <v>26</v>
      </c>
      <c r="C40" s="79" t="str" cm="1">
        <f t="array" ref="C40">IFERROR(_xlfn.SINGLE(INDEX(Торговля!$C$7:$C$777,_xlfn.AGGREGATE(15,6,(ROW(Торговля!$C$7:$C$777)-ROW(Торговля!$C$7)+1)/(FREQUENCY(Торговля!$C$7:$C$777,Торговля!$C$7:$C$777)&gt;=1),ROWS($C$15:$C40)))),"")</f>
        <v/>
      </c>
      <c r="D40" s="79" t="str">
        <f t="shared" si="0"/>
        <v/>
      </c>
      <c r="E40" s="80" cm="1">
        <f t="array" ref="E40">IFERROR(IF($C40=0,0,SUMPRODUCT(--(Торговля!$C$7:$C$777=$C40))),"")</f>
        <v>0</v>
      </c>
      <c r="F40" s="81" t="str" cm="1">
        <f t="array" ref="F40">IF($C40="","",SUMPRODUCT((Торговля!$C$7:$C$777=$C40)*(Торговля!$N$7:$N$777&gt;0)))</f>
        <v/>
      </c>
      <c r="G40" s="82" t="str">
        <f t="shared" si="1"/>
        <v/>
      </c>
      <c r="H40" s="83" t="str" cm="1">
        <f t="array" ref="H40">IF($C40="","",SUMPRODUCT((Торговля!$C$7:$C$777=$C40)*(Торговля!$N$7:$N$777&lt;0)))</f>
        <v/>
      </c>
      <c r="I40" s="84" t="str">
        <f t="shared" si="2"/>
        <v/>
      </c>
      <c r="J40" s="85">
        <f>_xlfn.MINIFS(Торговля!$L$7:$L$777,Торговля!$C$7:$C$777,$C40)</f>
        <v>0</v>
      </c>
      <c r="K40" s="86">
        <f>_xlfn.MINIFS(Торговля!$N$7:$N$777,Торговля!$C$7:$C$777,$C40)</f>
        <v>0</v>
      </c>
      <c r="L40" s="87">
        <f>_xlfn.MINIFS(Торговля!$O$7:$O$777,Торговля!$C$7:$C$777,$C40)</f>
        <v>0</v>
      </c>
      <c r="M40" s="85">
        <f>_xlfn.MAXIFS(Торговля!$L$7:$L$777,Торговля!$C$7:$C$777,$C40)</f>
        <v>0</v>
      </c>
      <c r="N40" s="86">
        <f>_xlfn.MAXIFS(Торговля!$N$7:$N$777,Торговля!$C$7:$C$777,$C40)</f>
        <v>0</v>
      </c>
      <c r="O40" s="87">
        <f>_xlfn.MAXIFS(Торговля!$O$7:$O$777,Торговля!$C$7:$C$777,$C40)</f>
        <v>0</v>
      </c>
      <c r="P40" s="85">
        <f>IFERROR(SUMIFS(Торговля!$L$7:$L$777,Торговля!$C$7:$C$777,$C40),"")</f>
        <v>0</v>
      </c>
      <c r="Q40" s="86">
        <f>IFERROR(SUMIF(Торговля!$C$7:$C$777,$C40,Торговля!$N$7:$N$777),0)</f>
        <v>0</v>
      </c>
      <c r="R40" s="87" t="str">
        <f>IFERROR(SUMIF(Торговля!$C$7:$C$777,$C40,Торговля!$N$7:$N$777)/VLOOKUP($C40,Торговля!$C$7:$W$777,21,0),"")</f>
        <v/>
      </c>
      <c r="S40" s="168" t="str">
        <f t="shared" si="3"/>
        <v/>
      </c>
      <c r="T40" s="167">
        <f>IF(S40=0,0,($T39+$Q40+SUMIF(Торговля!$C$7:$C$777,$C40,Торговля!$S$7:$S$777)))</f>
        <v>0</v>
      </c>
    </row>
    <row r="41" spans="2:20">
      <c r="B41" s="78">
        <v>27</v>
      </c>
      <c r="C41" s="79" t="str" cm="1">
        <f t="array" ref="C41">IFERROR(_xlfn.SINGLE(INDEX(Торговля!$C$7:$C$777,_xlfn.AGGREGATE(15,6,(ROW(Торговля!$C$7:$C$777)-ROW(Торговля!$C$7)+1)/(FREQUENCY(Торговля!$C$7:$C$777,Торговля!$C$7:$C$777)&gt;=1),ROWS($C$15:$C41)))),"")</f>
        <v/>
      </c>
      <c r="D41" s="79" t="str">
        <f t="shared" si="0"/>
        <v/>
      </c>
      <c r="E41" s="80" cm="1">
        <f t="array" ref="E41">IFERROR(IF($C41=0,0,SUMPRODUCT(--(Торговля!$C$7:$C$777=$C41))),"")</f>
        <v>0</v>
      </c>
      <c r="F41" s="81" t="str" cm="1">
        <f t="array" ref="F41">IF($C41="","",SUMPRODUCT((Торговля!$C$7:$C$777=$C41)*(Торговля!$N$7:$N$777&gt;0)))</f>
        <v/>
      </c>
      <c r="G41" s="82" t="str">
        <f t="shared" si="1"/>
        <v/>
      </c>
      <c r="H41" s="83" t="str" cm="1">
        <f t="array" ref="H41">IF($C41="","",SUMPRODUCT((Торговля!$C$7:$C$777=$C41)*(Торговля!$N$7:$N$777&lt;0)))</f>
        <v/>
      </c>
      <c r="I41" s="84" t="str">
        <f t="shared" si="2"/>
        <v/>
      </c>
      <c r="J41" s="85">
        <f>_xlfn.MINIFS(Торговля!$L$7:$L$777,Торговля!$C$7:$C$777,$C41)</f>
        <v>0</v>
      </c>
      <c r="K41" s="86">
        <f>_xlfn.MINIFS(Торговля!$N$7:$N$777,Торговля!$C$7:$C$777,$C41)</f>
        <v>0</v>
      </c>
      <c r="L41" s="87">
        <f>_xlfn.MINIFS(Торговля!$O$7:$O$777,Торговля!$C$7:$C$777,$C41)</f>
        <v>0</v>
      </c>
      <c r="M41" s="85">
        <f>_xlfn.MAXIFS(Торговля!$L$7:$L$777,Торговля!$C$7:$C$777,$C41)</f>
        <v>0</v>
      </c>
      <c r="N41" s="86">
        <f>_xlfn.MAXIFS(Торговля!$N$7:$N$777,Торговля!$C$7:$C$777,$C41)</f>
        <v>0</v>
      </c>
      <c r="O41" s="87">
        <f>_xlfn.MAXIFS(Торговля!$O$7:$O$777,Торговля!$C$7:$C$777,$C41)</f>
        <v>0</v>
      </c>
      <c r="P41" s="85">
        <f>IFERROR(SUMIFS(Торговля!$L$7:$L$777,Торговля!$C$7:$C$777,$C41),"")</f>
        <v>0</v>
      </c>
      <c r="Q41" s="86">
        <f>IFERROR(SUMIF(Торговля!$C$7:$C$777,$C41,Торговля!$N$7:$N$777),0)</f>
        <v>0</v>
      </c>
      <c r="R41" s="87" t="str">
        <f>IFERROR(SUMIF(Торговля!$C$7:$C$777,$C41,Торговля!$N$7:$N$777)/VLOOKUP($C41,Торговля!$C$7:$W$777,21,0),"")</f>
        <v/>
      </c>
      <c r="S41" s="168" t="str">
        <f t="shared" si="3"/>
        <v/>
      </c>
      <c r="T41" s="167">
        <f>IF(S41=0,0,($T40+$Q41+SUMIF(Торговля!$C$7:$C$777,$C41,Торговля!$S$7:$S$777)))</f>
        <v>0</v>
      </c>
    </row>
    <row r="42" spans="2:20">
      <c r="B42" s="78">
        <v>28</v>
      </c>
      <c r="C42" s="79" t="str" cm="1">
        <f t="array" ref="C42">IFERROR(_xlfn.SINGLE(INDEX(Торговля!$C$7:$C$777,_xlfn.AGGREGATE(15,6,(ROW(Торговля!$C$7:$C$777)-ROW(Торговля!$C$7)+1)/(FREQUENCY(Торговля!$C$7:$C$777,Торговля!$C$7:$C$777)&gt;=1),ROWS($C$15:$C42)))),"")</f>
        <v/>
      </c>
      <c r="D42" s="79" t="str">
        <f t="shared" si="0"/>
        <v/>
      </c>
      <c r="E42" s="80" cm="1">
        <f t="array" ref="E42">IFERROR(IF($C42=0,0,SUMPRODUCT(--(Торговля!$C$7:$C$777=$C42))),"")</f>
        <v>0</v>
      </c>
      <c r="F42" s="81" t="str" cm="1">
        <f t="array" ref="F42">IF($C42="","",SUMPRODUCT((Торговля!$C$7:$C$777=$C42)*(Торговля!$N$7:$N$777&gt;0)))</f>
        <v/>
      </c>
      <c r="G42" s="82" t="str">
        <f t="shared" si="1"/>
        <v/>
      </c>
      <c r="H42" s="83" t="str" cm="1">
        <f t="array" ref="H42">IF($C42="","",SUMPRODUCT((Торговля!$C$7:$C$777=$C42)*(Торговля!$N$7:$N$777&lt;0)))</f>
        <v/>
      </c>
      <c r="I42" s="84" t="str">
        <f t="shared" si="2"/>
        <v/>
      </c>
      <c r="J42" s="85">
        <f>_xlfn.MINIFS(Торговля!$L$7:$L$777,Торговля!$C$7:$C$777,$C42)</f>
        <v>0</v>
      </c>
      <c r="K42" s="86">
        <f>_xlfn.MINIFS(Торговля!$N$7:$N$777,Торговля!$C$7:$C$777,$C42)</f>
        <v>0</v>
      </c>
      <c r="L42" s="87">
        <f>_xlfn.MINIFS(Торговля!$O$7:$O$777,Торговля!$C$7:$C$777,$C42)</f>
        <v>0</v>
      </c>
      <c r="M42" s="85">
        <f>_xlfn.MAXIFS(Торговля!$L$7:$L$777,Торговля!$C$7:$C$777,$C42)</f>
        <v>0</v>
      </c>
      <c r="N42" s="86">
        <f>_xlfn.MAXIFS(Торговля!$N$7:$N$777,Торговля!$C$7:$C$777,$C42)</f>
        <v>0</v>
      </c>
      <c r="O42" s="87">
        <f>_xlfn.MAXIFS(Торговля!$O$7:$O$777,Торговля!$C$7:$C$777,$C42)</f>
        <v>0</v>
      </c>
      <c r="P42" s="85">
        <f>IFERROR(SUMIFS(Торговля!$L$7:$L$777,Торговля!$C$7:$C$777,$C42),"")</f>
        <v>0</v>
      </c>
      <c r="Q42" s="86">
        <f>IFERROR(SUMIF(Торговля!$C$7:$C$777,$C42,Торговля!$N$7:$N$777),0)</f>
        <v>0</v>
      </c>
      <c r="R42" s="87" t="str">
        <f>IFERROR(SUMIF(Торговля!$C$7:$C$777,$C42,Торговля!$N$7:$N$777)/VLOOKUP($C42,Торговля!$C$7:$W$777,21,0),"")</f>
        <v/>
      </c>
      <c r="S42" s="168" t="str">
        <f t="shared" si="3"/>
        <v/>
      </c>
      <c r="T42" s="167">
        <f>IF(S42=0,0,($T41+$Q42+SUMIF(Торговля!$C$7:$C$777,$C42,Торговля!$S$7:$S$777)))</f>
        <v>0</v>
      </c>
    </row>
    <row r="43" spans="2:20">
      <c r="B43" s="78">
        <v>29</v>
      </c>
      <c r="C43" s="79" t="str" cm="1">
        <f t="array" ref="C43">IFERROR(_xlfn.SINGLE(INDEX(Торговля!$C$7:$C$777,_xlfn.AGGREGATE(15,6,(ROW(Торговля!$C$7:$C$777)-ROW(Торговля!$C$7)+1)/(FREQUENCY(Торговля!$C$7:$C$777,Торговля!$C$7:$C$777)&gt;=1),ROWS($C$15:$C43)))),"")</f>
        <v/>
      </c>
      <c r="D43" s="79" t="str">
        <f t="shared" si="0"/>
        <v/>
      </c>
      <c r="E43" s="80" cm="1">
        <f t="array" ref="E43">IFERROR(IF($C43=0,0,SUMPRODUCT(--(Торговля!$C$7:$C$777=$C43))),"")</f>
        <v>0</v>
      </c>
      <c r="F43" s="81" t="str" cm="1">
        <f t="array" ref="F43">IF($C43="","",SUMPRODUCT((Торговля!$C$7:$C$777=$C43)*(Торговля!$N$7:$N$777&gt;0)))</f>
        <v/>
      </c>
      <c r="G43" s="82" t="str">
        <f t="shared" si="1"/>
        <v/>
      </c>
      <c r="H43" s="83" t="str" cm="1">
        <f t="array" ref="H43">IF($C43="","",SUMPRODUCT((Торговля!$C$7:$C$777=$C43)*(Торговля!$N$7:$N$777&lt;0)))</f>
        <v/>
      </c>
      <c r="I43" s="84" t="str">
        <f t="shared" si="2"/>
        <v/>
      </c>
      <c r="J43" s="85">
        <f>_xlfn.MINIFS(Торговля!$L$7:$L$777,Торговля!$C$7:$C$777,$C43)</f>
        <v>0</v>
      </c>
      <c r="K43" s="86">
        <f>_xlfn.MINIFS(Торговля!$N$7:$N$777,Торговля!$C$7:$C$777,$C43)</f>
        <v>0</v>
      </c>
      <c r="L43" s="87">
        <f>_xlfn.MINIFS(Торговля!$O$7:$O$777,Торговля!$C$7:$C$777,$C43)</f>
        <v>0</v>
      </c>
      <c r="M43" s="85">
        <f>_xlfn.MAXIFS(Торговля!$L$7:$L$777,Торговля!$C$7:$C$777,$C43)</f>
        <v>0</v>
      </c>
      <c r="N43" s="86">
        <f>_xlfn.MAXIFS(Торговля!$N$7:$N$777,Торговля!$C$7:$C$777,$C43)</f>
        <v>0</v>
      </c>
      <c r="O43" s="87">
        <f>_xlfn.MAXIFS(Торговля!$O$7:$O$777,Торговля!$C$7:$C$777,$C43)</f>
        <v>0</v>
      </c>
      <c r="P43" s="85">
        <f>IFERROR(SUMIFS(Торговля!$L$7:$L$777,Торговля!$C$7:$C$777,$C43),"")</f>
        <v>0</v>
      </c>
      <c r="Q43" s="86">
        <f>IFERROR(SUMIF(Торговля!$C$7:$C$777,$C43,Торговля!$N$7:$N$777),0)</f>
        <v>0</v>
      </c>
      <c r="R43" s="87" t="str">
        <f>IFERROR(SUMIF(Торговля!$C$7:$C$777,$C43,Торговля!$N$7:$N$777)/VLOOKUP($C43,Торговля!$C$7:$W$777,21,0),"")</f>
        <v/>
      </c>
      <c r="S43" s="168" t="str">
        <f t="shared" si="3"/>
        <v/>
      </c>
      <c r="T43" s="167">
        <f>IF(S43=0,0,($T42+$Q43+SUMIF(Торговля!$C$7:$C$777,$C43,Торговля!$S$7:$S$777)))</f>
        <v>0</v>
      </c>
    </row>
    <row r="44" spans="2:20">
      <c r="B44" s="78">
        <v>30</v>
      </c>
      <c r="C44" s="79" t="str" cm="1">
        <f t="array" ref="C44">IFERROR(_xlfn.SINGLE(INDEX(Торговля!$C$7:$C$777,_xlfn.AGGREGATE(15,6,(ROW(Торговля!$C$7:$C$777)-ROW(Торговля!$C$7)+1)/(FREQUENCY(Торговля!$C$7:$C$777,Торговля!$C$7:$C$777)&gt;=1),ROWS($C$15:$C44)))),"")</f>
        <v/>
      </c>
      <c r="D44" s="79" t="str">
        <f t="shared" si="0"/>
        <v/>
      </c>
      <c r="E44" s="80" cm="1">
        <f t="array" ref="E44">IFERROR(IF($C44=0,0,SUMPRODUCT(--(Торговля!$C$7:$C$777=$C44))),"")</f>
        <v>0</v>
      </c>
      <c r="F44" s="81" t="str" cm="1">
        <f t="array" ref="F44">IF($C44="","",SUMPRODUCT((Торговля!$C$7:$C$777=$C44)*(Торговля!$N$7:$N$777&gt;0)))</f>
        <v/>
      </c>
      <c r="G44" s="82" t="str">
        <f t="shared" si="1"/>
        <v/>
      </c>
      <c r="H44" s="83" t="str" cm="1">
        <f t="array" ref="H44">IF($C44="","",SUMPRODUCT((Торговля!$C$7:$C$777=$C44)*(Торговля!$N$7:$N$777&lt;0)))</f>
        <v/>
      </c>
      <c r="I44" s="84" t="str">
        <f t="shared" si="2"/>
        <v/>
      </c>
      <c r="J44" s="85">
        <f>_xlfn.MINIFS(Торговля!$L$7:$L$777,Торговля!$C$7:$C$777,$C44)</f>
        <v>0</v>
      </c>
      <c r="K44" s="86">
        <f>_xlfn.MINIFS(Торговля!$N$7:$N$777,Торговля!$C$7:$C$777,$C44)</f>
        <v>0</v>
      </c>
      <c r="L44" s="87">
        <f>_xlfn.MINIFS(Торговля!$O$7:$O$777,Торговля!$C$7:$C$777,$C44)</f>
        <v>0</v>
      </c>
      <c r="M44" s="85">
        <f>_xlfn.MAXIFS(Торговля!$L$7:$L$777,Торговля!$C$7:$C$777,$C44)</f>
        <v>0</v>
      </c>
      <c r="N44" s="86">
        <f>_xlfn.MAXIFS(Торговля!$N$7:$N$777,Торговля!$C$7:$C$777,$C44)</f>
        <v>0</v>
      </c>
      <c r="O44" s="87">
        <f>_xlfn.MAXIFS(Торговля!$O$7:$O$777,Торговля!$C$7:$C$777,$C44)</f>
        <v>0</v>
      </c>
      <c r="P44" s="85">
        <f>IFERROR(SUMIFS(Торговля!$L$7:$L$777,Торговля!$C$7:$C$777,$C44),"")</f>
        <v>0</v>
      </c>
      <c r="Q44" s="86">
        <f>IFERROR(SUMIF(Торговля!$C$7:$C$777,$C44,Торговля!$N$7:$N$777),0)</f>
        <v>0</v>
      </c>
      <c r="R44" s="87" t="str">
        <f>IFERROR(SUMIF(Торговля!$C$7:$C$777,$C44,Торговля!$N$7:$N$777)/VLOOKUP($C44,Торговля!$C$7:$W$777,21,0),"")</f>
        <v/>
      </c>
      <c r="S44" s="168" t="str">
        <f t="shared" si="3"/>
        <v/>
      </c>
      <c r="T44" s="167">
        <f>IF(S44=0,0,($T43+$Q44+SUMIF(Торговля!$C$7:$C$777,$C44,Торговля!$S$7:$S$777)))</f>
        <v>0</v>
      </c>
    </row>
    <row r="45" spans="2:20">
      <c r="B45" s="78">
        <v>31</v>
      </c>
      <c r="C45" s="79" t="str" cm="1">
        <f t="array" ref="C45">IFERROR(_xlfn.SINGLE(INDEX(Торговля!$C$7:$C$777,_xlfn.AGGREGATE(15,6,(ROW(Торговля!$C$7:$C$777)-ROW(Торговля!$C$7)+1)/(FREQUENCY(Торговля!$C$7:$C$777,Торговля!$C$7:$C$777)&gt;=1),ROWS($C$15:$C45)))),"")</f>
        <v/>
      </c>
      <c r="D45" s="79" t="str">
        <f t="shared" si="0"/>
        <v/>
      </c>
      <c r="E45" s="80" cm="1">
        <f t="array" ref="E45">IFERROR(IF($C45=0,0,SUMPRODUCT(--(Торговля!$C$7:$C$777=$C45))),"")</f>
        <v>0</v>
      </c>
      <c r="F45" s="81" t="str" cm="1">
        <f t="array" ref="F45">IF($C45="","",SUMPRODUCT((Торговля!$C$7:$C$777=$C45)*(Торговля!$N$7:$N$777&gt;0)))</f>
        <v/>
      </c>
      <c r="G45" s="82" t="str">
        <f t="shared" si="1"/>
        <v/>
      </c>
      <c r="H45" s="83" t="str" cm="1">
        <f t="array" ref="H45">IF($C45="","",SUMPRODUCT((Торговля!$C$7:$C$777=$C45)*(Торговля!$N$7:$N$777&lt;0)))</f>
        <v/>
      </c>
      <c r="I45" s="84" t="str">
        <f t="shared" si="2"/>
        <v/>
      </c>
      <c r="J45" s="85">
        <f>_xlfn.MINIFS(Торговля!$L$7:$L$777,Торговля!$C$7:$C$777,$C45)</f>
        <v>0</v>
      </c>
      <c r="K45" s="86">
        <f>_xlfn.MINIFS(Торговля!$N$7:$N$777,Торговля!$C$7:$C$777,$C45)</f>
        <v>0</v>
      </c>
      <c r="L45" s="87">
        <f>_xlfn.MINIFS(Торговля!$O$7:$O$777,Торговля!$C$7:$C$777,$C45)</f>
        <v>0</v>
      </c>
      <c r="M45" s="85">
        <f>_xlfn.MAXIFS(Торговля!$L$7:$L$777,Торговля!$C$7:$C$777,$C45)</f>
        <v>0</v>
      </c>
      <c r="N45" s="86">
        <f>_xlfn.MAXIFS(Торговля!$N$7:$N$777,Торговля!$C$7:$C$777,$C45)</f>
        <v>0</v>
      </c>
      <c r="O45" s="87">
        <f>_xlfn.MAXIFS(Торговля!$O$7:$O$777,Торговля!$C$7:$C$777,$C45)</f>
        <v>0</v>
      </c>
      <c r="P45" s="85">
        <f>IFERROR(SUMIFS(Торговля!$L$7:$L$777,Торговля!$C$7:$C$777,$C45),"")</f>
        <v>0</v>
      </c>
      <c r="Q45" s="86">
        <f>IFERROR(SUMIF(Торговля!$C$7:$C$777,$C45,Торговля!$N$7:$N$777),0)</f>
        <v>0</v>
      </c>
      <c r="R45" s="87" t="str">
        <f>IFERROR(SUMIF(Торговля!$C$7:$C$777,$C45,Торговля!$N$7:$N$777)/VLOOKUP($C45,Торговля!$C$7:$W$777,21,0),"")</f>
        <v/>
      </c>
      <c r="S45" s="168" t="str">
        <f t="shared" si="3"/>
        <v/>
      </c>
      <c r="T45" s="167">
        <f>IF(S45=0,0,($T44+$Q45+SUMIF(Торговля!$C$7:$C$777,$C45,Торговля!$S$7:$S$777)))</f>
        <v>0</v>
      </c>
    </row>
    <row r="46" spans="2:20">
      <c r="B46" s="78">
        <v>32</v>
      </c>
      <c r="C46" s="79" t="str" cm="1">
        <f t="array" ref="C46">IFERROR(_xlfn.SINGLE(INDEX(Торговля!$C$7:$C$777,_xlfn.AGGREGATE(15,6,(ROW(Торговля!$C$7:$C$777)-ROW(Торговля!$C$7)+1)/(FREQUENCY(Торговля!$C$7:$C$777,Торговля!$C$7:$C$777)&gt;=1),ROWS($C$15:$C46)))),"")</f>
        <v/>
      </c>
      <c r="D46" s="79" t="str">
        <f t="shared" si="0"/>
        <v/>
      </c>
      <c r="E46" s="80" cm="1">
        <f t="array" ref="E46">IFERROR(IF($C46=0,0,SUMPRODUCT(--(Торговля!$C$7:$C$777=$C46))),"")</f>
        <v>0</v>
      </c>
      <c r="F46" s="81" t="str" cm="1">
        <f t="array" ref="F46">IF($C46="","",SUMPRODUCT((Торговля!$C$7:$C$777=$C46)*(Торговля!$N$7:$N$777&gt;0)))</f>
        <v/>
      </c>
      <c r="G46" s="82" t="str">
        <f t="shared" si="1"/>
        <v/>
      </c>
      <c r="H46" s="83" t="str" cm="1">
        <f t="array" ref="H46">IF($C46="","",SUMPRODUCT((Торговля!$C$7:$C$777=$C46)*(Торговля!$N$7:$N$777&lt;0)))</f>
        <v/>
      </c>
      <c r="I46" s="84" t="str">
        <f t="shared" si="2"/>
        <v/>
      </c>
      <c r="J46" s="85">
        <f>_xlfn.MINIFS(Торговля!$L$7:$L$777,Торговля!$C$7:$C$777,$C46)</f>
        <v>0</v>
      </c>
      <c r="K46" s="86">
        <f>_xlfn.MINIFS(Торговля!$N$7:$N$777,Торговля!$C$7:$C$777,$C46)</f>
        <v>0</v>
      </c>
      <c r="L46" s="87">
        <f>_xlfn.MINIFS(Торговля!$O$7:$O$777,Торговля!$C$7:$C$777,$C46)</f>
        <v>0</v>
      </c>
      <c r="M46" s="85">
        <f>_xlfn.MAXIFS(Торговля!$L$7:$L$777,Торговля!$C$7:$C$777,$C46)</f>
        <v>0</v>
      </c>
      <c r="N46" s="86">
        <f>_xlfn.MAXIFS(Торговля!$N$7:$N$777,Торговля!$C$7:$C$777,$C46)</f>
        <v>0</v>
      </c>
      <c r="O46" s="87">
        <f>_xlfn.MAXIFS(Торговля!$O$7:$O$777,Торговля!$C$7:$C$777,$C46)</f>
        <v>0</v>
      </c>
      <c r="P46" s="85">
        <f>IFERROR(SUMIFS(Торговля!$L$7:$L$777,Торговля!$C$7:$C$777,$C46),"")</f>
        <v>0</v>
      </c>
      <c r="Q46" s="86">
        <f>IFERROR(SUMIF(Торговля!$C$7:$C$777,$C46,Торговля!$N$7:$N$777),0)</f>
        <v>0</v>
      </c>
      <c r="R46" s="87" t="str">
        <f>IFERROR(SUMIF(Торговля!$C$7:$C$777,$C46,Торговля!$N$7:$N$777)/VLOOKUP($C46,Торговля!$C$7:$W$777,21,0),"")</f>
        <v/>
      </c>
      <c r="S46" s="168" t="str">
        <f t="shared" si="3"/>
        <v/>
      </c>
      <c r="T46" s="167">
        <f>IF(S46=0,0,($T45+$Q46+SUMIF(Торговля!$C$7:$C$777,$C46,Торговля!$S$7:$S$777)))</f>
        <v>0</v>
      </c>
    </row>
    <row r="47" spans="2:20">
      <c r="B47" s="78">
        <v>33</v>
      </c>
      <c r="C47" s="79" t="str" cm="1">
        <f t="array" ref="C47">IFERROR(_xlfn.SINGLE(INDEX(Торговля!$C$7:$C$777,_xlfn.AGGREGATE(15,6,(ROW(Торговля!$C$7:$C$777)-ROW(Торговля!$C$7)+1)/(FREQUENCY(Торговля!$C$7:$C$777,Торговля!$C$7:$C$777)&gt;=1),ROWS($C$15:$C47)))),"")</f>
        <v/>
      </c>
      <c r="D47" s="79" t="str">
        <f t="shared" si="0"/>
        <v/>
      </c>
      <c r="E47" s="80" cm="1">
        <f t="array" ref="E47">IFERROR(IF($C47=0,0,SUMPRODUCT(--(Торговля!$C$7:$C$777=$C47))),"")</f>
        <v>0</v>
      </c>
      <c r="F47" s="81" t="str" cm="1">
        <f t="array" ref="F47">IF($C47="","",SUMPRODUCT((Торговля!$C$7:$C$777=$C47)*(Торговля!$N$7:$N$777&gt;0)))</f>
        <v/>
      </c>
      <c r="G47" s="82" t="str">
        <f t="shared" si="1"/>
        <v/>
      </c>
      <c r="H47" s="83" t="str" cm="1">
        <f t="array" ref="H47">IF($C47="","",SUMPRODUCT((Торговля!$C$7:$C$777=$C47)*(Торговля!$N$7:$N$777&lt;0)))</f>
        <v/>
      </c>
      <c r="I47" s="84" t="str">
        <f t="shared" si="2"/>
        <v/>
      </c>
      <c r="J47" s="85">
        <f>_xlfn.MINIFS(Торговля!$L$7:$L$777,Торговля!$C$7:$C$777,$C47)</f>
        <v>0</v>
      </c>
      <c r="K47" s="86">
        <f>_xlfn.MINIFS(Торговля!$N$7:$N$777,Торговля!$C$7:$C$777,$C47)</f>
        <v>0</v>
      </c>
      <c r="L47" s="87">
        <f>_xlfn.MINIFS(Торговля!$O$7:$O$777,Торговля!$C$7:$C$777,$C47)</f>
        <v>0</v>
      </c>
      <c r="M47" s="85">
        <f>_xlfn.MAXIFS(Торговля!$L$7:$L$777,Торговля!$C$7:$C$777,$C47)</f>
        <v>0</v>
      </c>
      <c r="N47" s="86">
        <f>_xlfn.MAXIFS(Торговля!$N$7:$N$777,Торговля!$C$7:$C$777,$C47)</f>
        <v>0</v>
      </c>
      <c r="O47" s="87">
        <f>_xlfn.MAXIFS(Торговля!$O$7:$O$777,Торговля!$C$7:$C$777,$C47)</f>
        <v>0</v>
      </c>
      <c r="P47" s="85">
        <f>IFERROR(SUMIFS(Торговля!$L$7:$L$777,Торговля!$C$7:$C$777,$C47),"")</f>
        <v>0</v>
      </c>
      <c r="Q47" s="86">
        <f>IFERROR(SUMIF(Торговля!$C$7:$C$777,$C47,Торговля!$N$7:$N$777),0)</f>
        <v>0</v>
      </c>
      <c r="R47" s="87" t="str">
        <f>IFERROR(SUMIF(Торговля!$C$7:$C$777,$C47,Торговля!$N$7:$N$777)/VLOOKUP($C47,Торговля!$C$7:$W$777,21,0),"")</f>
        <v/>
      </c>
      <c r="S47" s="168" t="str">
        <f t="shared" si="3"/>
        <v/>
      </c>
      <c r="T47" s="167">
        <f>IF(S47=0,0,($T46+$Q47+SUMIF(Торговля!$C$7:$C$777,$C47,Торговля!$S$7:$S$777)))</f>
        <v>0</v>
      </c>
    </row>
    <row r="48" spans="2:20">
      <c r="B48" s="78">
        <v>34</v>
      </c>
      <c r="C48" s="79" t="str" cm="1">
        <f t="array" ref="C48">IFERROR(_xlfn.SINGLE(INDEX(Торговля!$C$7:$C$777,_xlfn.AGGREGATE(15,6,(ROW(Торговля!$C$7:$C$777)-ROW(Торговля!$C$7)+1)/(FREQUENCY(Торговля!$C$7:$C$777,Торговля!$C$7:$C$777)&gt;=1),ROWS($C$15:$C48)))),"")</f>
        <v/>
      </c>
      <c r="D48" s="79" t="str">
        <f t="shared" si="0"/>
        <v/>
      </c>
      <c r="E48" s="80" cm="1">
        <f t="array" ref="E48">IFERROR(IF($C48=0,0,SUMPRODUCT(--(Торговля!$C$7:$C$777=$C48))),"")</f>
        <v>0</v>
      </c>
      <c r="F48" s="81" t="str" cm="1">
        <f t="array" ref="F48">IF($C48="","",SUMPRODUCT((Торговля!$C$7:$C$777=$C48)*(Торговля!$N$7:$N$777&gt;0)))</f>
        <v/>
      </c>
      <c r="G48" s="82" t="str">
        <f t="shared" si="1"/>
        <v/>
      </c>
      <c r="H48" s="83" t="str" cm="1">
        <f t="array" ref="H48">IF($C48="","",SUMPRODUCT((Торговля!$C$7:$C$777=$C48)*(Торговля!$N$7:$N$777&lt;0)))</f>
        <v/>
      </c>
      <c r="I48" s="84" t="str">
        <f t="shared" si="2"/>
        <v/>
      </c>
      <c r="J48" s="85">
        <f>_xlfn.MINIFS(Торговля!$L$7:$L$777,Торговля!$C$7:$C$777,$C48)</f>
        <v>0</v>
      </c>
      <c r="K48" s="86">
        <f>_xlfn.MINIFS(Торговля!$N$7:$N$777,Торговля!$C$7:$C$777,$C48)</f>
        <v>0</v>
      </c>
      <c r="L48" s="87">
        <f>_xlfn.MINIFS(Торговля!$O$7:$O$777,Торговля!$C$7:$C$777,$C48)</f>
        <v>0</v>
      </c>
      <c r="M48" s="85">
        <f>_xlfn.MAXIFS(Торговля!$L$7:$L$777,Торговля!$C$7:$C$777,$C48)</f>
        <v>0</v>
      </c>
      <c r="N48" s="86">
        <f>_xlfn.MAXIFS(Торговля!$N$7:$N$777,Торговля!$C$7:$C$777,$C48)</f>
        <v>0</v>
      </c>
      <c r="O48" s="87">
        <f>_xlfn.MAXIFS(Торговля!$O$7:$O$777,Торговля!$C$7:$C$777,$C48)</f>
        <v>0</v>
      </c>
      <c r="P48" s="85">
        <f>IFERROR(SUMIFS(Торговля!$L$7:$L$777,Торговля!$C$7:$C$777,$C48),"")</f>
        <v>0</v>
      </c>
      <c r="Q48" s="86">
        <f>IFERROR(SUMIF(Торговля!$C$7:$C$777,$C48,Торговля!$N$7:$N$777),0)</f>
        <v>0</v>
      </c>
      <c r="R48" s="87" t="str">
        <f>IFERROR(SUMIF(Торговля!$C$7:$C$777,$C48,Торговля!$N$7:$N$777)/VLOOKUP($C48,Торговля!$C$7:$W$777,21,0),"")</f>
        <v/>
      </c>
      <c r="S48" s="168" t="str">
        <f t="shared" si="3"/>
        <v/>
      </c>
      <c r="T48" s="167">
        <f>IF(S48=0,0,($T47+$Q48+SUMIF(Торговля!$C$7:$C$777,$C48,Торговля!$S$7:$S$777)))</f>
        <v>0</v>
      </c>
    </row>
    <row r="49" spans="2:20">
      <c r="B49" s="78">
        <v>35</v>
      </c>
      <c r="C49" s="79" t="str" cm="1">
        <f t="array" ref="C49">IFERROR(_xlfn.SINGLE(INDEX(Торговля!$C$7:$C$777,_xlfn.AGGREGATE(15,6,(ROW(Торговля!$C$7:$C$777)-ROW(Торговля!$C$7)+1)/(FREQUENCY(Торговля!$C$7:$C$777,Торговля!$C$7:$C$777)&gt;=1),ROWS($C$15:$C49)))),"")</f>
        <v/>
      </c>
      <c r="D49" s="79" t="str">
        <f t="shared" si="0"/>
        <v/>
      </c>
      <c r="E49" s="80" cm="1">
        <f t="array" ref="E49">IFERROR(IF($C49=0,0,SUMPRODUCT(--(Торговля!$C$7:$C$777=$C49))),"")</f>
        <v>0</v>
      </c>
      <c r="F49" s="81" t="str" cm="1">
        <f t="array" ref="F49">IF($C49="","",SUMPRODUCT((Торговля!$C$7:$C$777=$C49)*(Торговля!$N$7:$N$777&gt;0)))</f>
        <v/>
      </c>
      <c r="G49" s="82" t="str">
        <f t="shared" si="1"/>
        <v/>
      </c>
      <c r="H49" s="83" t="str" cm="1">
        <f t="array" ref="H49">IF($C49="","",SUMPRODUCT((Торговля!$C$7:$C$777=$C49)*(Торговля!$N$7:$N$777&lt;0)))</f>
        <v/>
      </c>
      <c r="I49" s="84" t="str">
        <f t="shared" si="2"/>
        <v/>
      </c>
      <c r="J49" s="85">
        <f>_xlfn.MINIFS(Торговля!$L$7:$L$777,Торговля!$C$7:$C$777,$C49)</f>
        <v>0</v>
      </c>
      <c r="K49" s="86">
        <f>_xlfn.MINIFS(Торговля!$N$7:$N$777,Торговля!$C$7:$C$777,$C49)</f>
        <v>0</v>
      </c>
      <c r="L49" s="87">
        <f>_xlfn.MINIFS(Торговля!$O$7:$O$777,Торговля!$C$7:$C$777,$C49)</f>
        <v>0</v>
      </c>
      <c r="M49" s="85">
        <f>_xlfn.MAXIFS(Торговля!$L$7:$L$777,Торговля!$C$7:$C$777,$C49)</f>
        <v>0</v>
      </c>
      <c r="N49" s="86">
        <f>_xlfn.MAXIFS(Торговля!$N$7:$N$777,Торговля!$C$7:$C$777,$C49)</f>
        <v>0</v>
      </c>
      <c r="O49" s="87">
        <f>_xlfn.MAXIFS(Торговля!$O$7:$O$777,Торговля!$C$7:$C$777,$C49)</f>
        <v>0</v>
      </c>
      <c r="P49" s="85">
        <f>IFERROR(SUMIFS(Торговля!$L$7:$L$777,Торговля!$C$7:$C$777,$C49),"")</f>
        <v>0</v>
      </c>
      <c r="Q49" s="86">
        <f>IFERROR(SUMIF(Торговля!$C$7:$C$777,$C49,Торговля!$N$7:$N$777),0)</f>
        <v>0</v>
      </c>
      <c r="R49" s="87" t="str">
        <f>IFERROR(SUMIF(Торговля!$C$7:$C$777,$C49,Торговля!$N$7:$N$777)/VLOOKUP($C49,Торговля!$C$7:$W$777,21,0),"")</f>
        <v/>
      </c>
      <c r="S49" s="168" t="str">
        <f t="shared" si="3"/>
        <v/>
      </c>
      <c r="T49" s="167">
        <f>IF(S49=0,0,($T48+$Q49+SUMIF(Торговля!$C$7:$C$777,$C49,Торговля!$S$7:$S$777)))</f>
        <v>0</v>
      </c>
    </row>
    <row r="50" spans="2:20">
      <c r="B50" s="78">
        <v>36</v>
      </c>
      <c r="C50" s="79" t="str" cm="1">
        <f t="array" ref="C50">IFERROR(_xlfn.SINGLE(INDEX(Торговля!$C$7:$C$777,_xlfn.AGGREGATE(15,6,(ROW(Торговля!$C$7:$C$777)-ROW(Торговля!$C$7)+1)/(FREQUENCY(Торговля!$C$7:$C$777,Торговля!$C$7:$C$777)&gt;=1),ROWS($C$15:$C50)))),"")</f>
        <v/>
      </c>
      <c r="D50" s="79" t="str">
        <f t="shared" si="0"/>
        <v/>
      </c>
      <c r="E50" s="80" cm="1">
        <f t="array" ref="E50">IFERROR(IF($C50=0,0,SUMPRODUCT(--(Торговля!$C$7:$C$777=$C50))),"")</f>
        <v>0</v>
      </c>
      <c r="F50" s="81" t="str" cm="1">
        <f t="array" ref="F50">IF($C50="","",SUMPRODUCT((Торговля!$C$7:$C$777=$C50)*(Торговля!$N$7:$N$777&gt;0)))</f>
        <v/>
      </c>
      <c r="G50" s="82" t="str">
        <f t="shared" si="1"/>
        <v/>
      </c>
      <c r="H50" s="83" t="str" cm="1">
        <f t="array" ref="H50">IF($C50="","",SUMPRODUCT((Торговля!$C$7:$C$777=$C50)*(Торговля!$N$7:$N$777&lt;0)))</f>
        <v/>
      </c>
      <c r="I50" s="84" t="str">
        <f t="shared" si="2"/>
        <v/>
      </c>
      <c r="J50" s="85">
        <f>_xlfn.MINIFS(Торговля!$L$7:$L$777,Торговля!$C$7:$C$777,$C50)</f>
        <v>0</v>
      </c>
      <c r="K50" s="86">
        <f>_xlfn.MINIFS(Торговля!$N$7:$N$777,Торговля!$C$7:$C$777,$C50)</f>
        <v>0</v>
      </c>
      <c r="L50" s="87">
        <f>_xlfn.MINIFS(Торговля!$O$7:$O$777,Торговля!$C$7:$C$777,$C50)</f>
        <v>0</v>
      </c>
      <c r="M50" s="85">
        <f>_xlfn.MAXIFS(Торговля!$L$7:$L$777,Торговля!$C$7:$C$777,$C50)</f>
        <v>0</v>
      </c>
      <c r="N50" s="86">
        <f>_xlfn.MAXIFS(Торговля!$N$7:$N$777,Торговля!$C$7:$C$777,$C50)</f>
        <v>0</v>
      </c>
      <c r="O50" s="87">
        <f>_xlfn.MAXIFS(Торговля!$O$7:$O$777,Торговля!$C$7:$C$777,$C50)</f>
        <v>0</v>
      </c>
      <c r="P50" s="85">
        <f>IFERROR(SUMIFS(Торговля!$L$7:$L$777,Торговля!$C$7:$C$777,$C50),"")</f>
        <v>0</v>
      </c>
      <c r="Q50" s="86">
        <f>IFERROR(SUMIF(Торговля!$C$7:$C$777,$C50,Торговля!$N$7:$N$777),0)</f>
        <v>0</v>
      </c>
      <c r="R50" s="87" t="str">
        <f>IFERROR(SUMIF(Торговля!$C$7:$C$777,$C50,Торговля!$N$7:$N$777)/VLOOKUP($C50,Торговля!$C$7:$W$777,21,0),"")</f>
        <v/>
      </c>
      <c r="S50" s="168" t="str">
        <f t="shared" si="3"/>
        <v/>
      </c>
      <c r="T50" s="167">
        <f>IF(S50=0,0,($T49+$Q50+SUMIF(Торговля!$C$7:$C$777,$C50,Торговля!$S$7:$S$777)))</f>
        <v>0</v>
      </c>
    </row>
    <row r="51" spans="2:20">
      <c r="B51" s="78">
        <v>37</v>
      </c>
      <c r="C51" s="79" t="str" cm="1">
        <f t="array" ref="C51">IFERROR(_xlfn.SINGLE(INDEX(Торговля!$C$7:$C$777,_xlfn.AGGREGATE(15,6,(ROW(Торговля!$C$7:$C$777)-ROW(Торговля!$C$7)+1)/(FREQUENCY(Торговля!$C$7:$C$777,Торговля!$C$7:$C$777)&gt;=1),ROWS($C$15:$C51)))),"")</f>
        <v/>
      </c>
      <c r="D51" s="79" t="str">
        <f t="shared" si="0"/>
        <v/>
      </c>
      <c r="E51" s="80" cm="1">
        <f t="array" ref="E51">IFERROR(IF($C51=0,0,SUMPRODUCT(--(Торговля!$C$7:$C$777=$C51))),"")</f>
        <v>0</v>
      </c>
      <c r="F51" s="81" t="str" cm="1">
        <f t="array" ref="F51">IF($C51="","",SUMPRODUCT((Торговля!$C$7:$C$777=$C51)*(Торговля!$N$7:$N$777&gt;0)))</f>
        <v/>
      </c>
      <c r="G51" s="82" t="str">
        <f t="shared" si="1"/>
        <v/>
      </c>
      <c r="H51" s="83" t="str" cm="1">
        <f t="array" ref="H51">IF($C51="","",SUMPRODUCT((Торговля!$C$7:$C$777=$C51)*(Торговля!$N$7:$N$777&lt;0)))</f>
        <v/>
      </c>
      <c r="I51" s="84" t="str">
        <f t="shared" si="2"/>
        <v/>
      </c>
      <c r="J51" s="85">
        <f>_xlfn.MINIFS(Торговля!$L$7:$L$777,Торговля!$C$7:$C$777,$C51)</f>
        <v>0</v>
      </c>
      <c r="K51" s="86">
        <f>_xlfn.MINIFS(Торговля!$N$7:$N$777,Торговля!$C$7:$C$777,$C51)</f>
        <v>0</v>
      </c>
      <c r="L51" s="87">
        <f>_xlfn.MINIFS(Торговля!$O$7:$O$777,Торговля!$C$7:$C$777,$C51)</f>
        <v>0</v>
      </c>
      <c r="M51" s="85">
        <f>_xlfn.MAXIFS(Торговля!$L$7:$L$777,Торговля!$C$7:$C$777,$C51)</f>
        <v>0</v>
      </c>
      <c r="N51" s="86">
        <f>_xlfn.MAXIFS(Торговля!$N$7:$N$777,Торговля!$C$7:$C$777,$C51)</f>
        <v>0</v>
      </c>
      <c r="O51" s="87">
        <f>_xlfn.MAXIFS(Торговля!$O$7:$O$777,Торговля!$C$7:$C$777,$C51)</f>
        <v>0</v>
      </c>
      <c r="P51" s="85">
        <f>IFERROR(SUMIFS(Торговля!$L$7:$L$777,Торговля!$C$7:$C$777,$C51),"")</f>
        <v>0</v>
      </c>
      <c r="Q51" s="86">
        <f>IFERROR(SUMIF(Торговля!$C$7:$C$777,$C51,Торговля!$N$7:$N$777),0)</f>
        <v>0</v>
      </c>
      <c r="R51" s="87" t="str">
        <f>IFERROR(SUMIF(Торговля!$C$7:$C$777,$C51,Торговля!$N$7:$N$777)/VLOOKUP($C51,Торговля!$C$7:$W$777,21,0),"")</f>
        <v/>
      </c>
      <c r="S51" s="168" t="str">
        <f t="shared" si="3"/>
        <v/>
      </c>
      <c r="T51" s="167">
        <f>IF(S51=0,0,($T50+$Q51+SUMIF(Торговля!$C$7:$C$777,$C51,Торговля!$S$7:$S$777)))</f>
        <v>0</v>
      </c>
    </row>
    <row r="52" spans="2:20">
      <c r="B52" s="78">
        <v>38</v>
      </c>
      <c r="C52" s="79" t="str" cm="1">
        <f t="array" ref="C52">IFERROR(_xlfn.SINGLE(INDEX(Торговля!$C$7:$C$777,_xlfn.AGGREGATE(15,6,(ROW(Торговля!$C$7:$C$777)-ROW(Торговля!$C$7)+1)/(FREQUENCY(Торговля!$C$7:$C$777,Торговля!$C$7:$C$777)&gt;=1),ROWS($C$15:$C52)))),"")</f>
        <v/>
      </c>
      <c r="D52" s="79" t="str">
        <f t="shared" si="0"/>
        <v/>
      </c>
      <c r="E52" s="80" cm="1">
        <f t="array" ref="E52">IFERROR(IF($C52=0,0,SUMPRODUCT(--(Торговля!$C$7:$C$777=$C52))),"")</f>
        <v>0</v>
      </c>
      <c r="F52" s="81" t="str" cm="1">
        <f t="array" ref="F52">IF($C52="","",SUMPRODUCT((Торговля!$C$7:$C$777=$C52)*(Торговля!$N$7:$N$777&gt;0)))</f>
        <v/>
      </c>
      <c r="G52" s="82" t="str">
        <f t="shared" si="1"/>
        <v/>
      </c>
      <c r="H52" s="83" t="str" cm="1">
        <f t="array" ref="H52">IF($C52="","",SUMPRODUCT((Торговля!$C$7:$C$777=$C52)*(Торговля!$N$7:$N$777&lt;0)))</f>
        <v/>
      </c>
      <c r="I52" s="84" t="str">
        <f t="shared" si="2"/>
        <v/>
      </c>
      <c r="J52" s="85">
        <f>_xlfn.MINIFS(Торговля!$L$7:$L$777,Торговля!$C$7:$C$777,$C52)</f>
        <v>0</v>
      </c>
      <c r="K52" s="86">
        <f>_xlfn.MINIFS(Торговля!$N$7:$N$777,Торговля!$C$7:$C$777,$C52)</f>
        <v>0</v>
      </c>
      <c r="L52" s="87">
        <f>_xlfn.MINIFS(Торговля!$O$7:$O$777,Торговля!$C$7:$C$777,$C52)</f>
        <v>0</v>
      </c>
      <c r="M52" s="85">
        <f>_xlfn.MAXIFS(Торговля!$L$7:$L$777,Торговля!$C$7:$C$777,$C52)</f>
        <v>0</v>
      </c>
      <c r="N52" s="86">
        <f>_xlfn.MAXIFS(Торговля!$N$7:$N$777,Торговля!$C$7:$C$777,$C52)</f>
        <v>0</v>
      </c>
      <c r="O52" s="87">
        <f>_xlfn.MAXIFS(Торговля!$O$7:$O$777,Торговля!$C$7:$C$777,$C52)</f>
        <v>0</v>
      </c>
      <c r="P52" s="85">
        <f>IFERROR(SUMIFS(Торговля!$L$7:$L$777,Торговля!$C$7:$C$777,$C52),"")</f>
        <v>0</v>
      </c>
      <c r="Q52" s="86">
        <f>IFERROR(SUMIF(Торговля!$C$7:$C$777,$C52,Торговля!$N$7:$N$777),0)</f>
        <v>0</v>
      </c>
      <c r="R52" s="87" t="str">
        <f>IFERROR(SUMIF(Торговля!$C$7:$C$777,$C52,Торговля!$N$7:$N$777)/VLOOKUP($C52,Торговля!$C$7:$W$777,21,0),"")</f>
        <v/>
      </c>
      <c r="S52" s="168" t="str">
        <f t="shared" si="3"/>
        <v/>
      </c>
      <c r="T52" s="167">
        <f>IF(S52=0,0,($T51+$Q52+SUMIF(Торговля!$C$7:$C$777,$C52,Торговля!$S$7:$S$777)))</f>
        <v>0</v>
      </c>
    </row>
    <row r="53" spans="2:20">
      <c r="B53" s="78">
        <v>39</v>
      </c>
      <c r="C53" s="79" t="str" cm="1">
        <f t="array" ref="C53">IFERROR(_xlfn.SINGLE(INDEX(Торговля!$C$7:$C$777,_xlfn.AGGREGATE(15,6,(ROW(Торговля!$C$7:$C$777)-ROW(Торговля!$C$7)+1)/(FREQUENCY(Торговля!$C$7:$C$777,Торговля!$C$7:$C$777)&gt;=1),ROWS($C$15:$C53)))),"")</f>
        <v/>
      </c>
      <c r="D53" s="79" t="str">
        <f t="shared" si="0"/>
        <v/>
      </c>
      <c r="E53" s="80" cm="1">
        <f t="array" ref="E53">IFERROR(IF($C53=0,0,SUMPRODUCT(--(Торговля!$C$7:$C$777=$C53))),"")</f>
        <v>0</v>
      </c>
      <c r="F53" s="81" t="str" cm="1">
        <f t="array" ref="F53">IF($C53="","",SUMPRODUCT((Торговля!$C$7:$C$777=$C53)*(Торговля!$N$7:$N$777&gt;0)))</f>
        <v/>
      </c>
      <c r="G53" s="82" t="str">
        <f t="shared" si="1"/>
        <v/>
      </c>
      <c r="H53" s="83" t="str" cm="1">
        <f t="array" ref="H53">IF($C53="","",SUMPRODUCT((Торговля!$C$7:$C$777=$C53)*(Торговля!$N$7:$N$777&lt;0)))</f>
        <v/>
      </c>
      <c r="I53" s="84" t="str">
        <f t="shared" si="2"/>
        <v/>
      </c>
      <c r="J53" s="85">
        <f>_xlfn.MINIFS(Торговля!$L$7:$L$777,Торговля!$C$7:$C$777,$C53)</f>
        <v>0</v>
      </c>
      <c r="K53" s="86">
        <f>_xlfn.MINIFS(Торговля!$N$7:$N$777,Торговля!$C$7:$C$777,$C53)</f>
        <v>0</v>
      </c>
      <c r="L53" s="87">
        <f>_xlfn.MINIFS(Торговля!$O$7:$O$777,Торговля!$C$7:$C$777,$C53)</f>
        <v>0</v>
      </c>
      <c r="M53" s="85">
        <f>_xlfn.MAXIFS(Торговля!$L$7:$L$777,Торговля!$C$7:$C$777,$C53)</f>
        <v>0</v>
      </c>
      <c r="N53" s="86">
        <f>_xlfn.MAXIFS(Торговля!$N$7:$N$777,Торговля!$C$7:$C$777,$C53)</f>
        <v>0</v>
      </c>
      <c r="O53" s="87">
        <f>_xlfn.MAXIFS(Торговля!$O$7:$O$777,Торговля!$C$7:$C$777,$C53)</f>
        <v>0</v>
      </c>
      <c r="P53" s="85">
        <f>IFERROR(SUMIFS(Торговля!$L$7:$L$777,Торговля!$C$7:$C$777,$C53),"")</f>
        <v>0</v>
      </c>
      <c r="Q53" s="86">
        <f>IFERROR(SUMIF(Торговля!$C$7:$C$777,$C53,Торговля!$N$7:$N$777),0)</f>
        <v>0</v>
      </c>
      <c r="R53" s="87" t="str">
        <f>IFERROR(SUMIF(Торговля!$C$7:$C$777,$C53,Торговля!$N$7:$N$777)/VLOOKUP($C53,Торговля!$C$7:$W$777,21,0),"")</f>
        <v/>
      </c>
      <c r="S53" s="168" t="str">
        <f t="shared" si="3"/>
        <v/>
      </c>
      <c r="T53" s="167">
        <f>IF(S53=0,0,($T52+$Q53+SUMIF(Торговля!$C$7:$C$777,$C53,Торговля!$S$7:$S$777)))</f>
        <v>0</v>
      </c>
    </row>
    <row r="54" spans="2:20">
      <c r="B54" s="78">
        <v>40</v>
      </c>
      <c r="C54" s="79" t="str" cm="1">
        <f t="array" ref="C54">IFERROR(_xlfn.SINGLE(INDEX(Торговля!$C$7:$C$777,_xlfn.AGGREGATE(15,6,(ROW(Торговля!$C$7:$C$777)-ROW(Торговля!$C$7)+1)/(FREQUENCY(Торговля!$C$7:$C$777,Торговля!$C$7:$C$777)&gt;=1),ROWS($C$15:$C54)))),"")</f>
        <v/>
      </c>
      <c r="D54" s="79" t="str">
        <f t="shared" si="0"/>
        <v/>
      </c>
      <c r="E54" s="80" cm="1">
        <f t="array" ref="E54">IFERROR(IF($C54=0,0,SUMPRODUCT(--(Торговля!$C$7:$C$777=$C54))),"")</f>
        <v>0</v>
      </c>
      <c r="F54" s="81" t="str" cm="1">
        <f t="array" ref="F54">IF($C54="","",SUMPRODUCT((Торговля!$C$7:$C$777=$C54)*(Торговля!$N$7:$N$777&gt;0)))</f>
        <v/>
      </c>
      <c r="G54" s="82" t="str">
        <f t="shared" si="1"/>
        <v/>
      </c>
      <c r="H54" s="83" t="str" cm="1">
        <f t="array" ref="H54">IF($C54="","",SUMPRODUCT((Торговля!$C$7:$C$777=$C54)*(Торговля!$N$7:$N$777&lt;0)))</f>
        <v/>
      </c>
      <c r="I54" s="84" t="str">
        <f t="shared" si="2"/>
        <v/>
      </c>
      <c r="J54" s="85">
        <f>_xlfn.MINIFS(Торговля!$L$7:$L$777,Торговля!$C$7:$C$777,$C54)</f>
        <v>0</v>
      </c>
      <c r="K54" s="86">
        <f>_xlfn.MINIFS(Торговля!$N$7:$N$777,Торговля!$C$7:$C$777,$C54)</f>
        <v>0</v>
      </c>
      <c r="L54" s="87">
        <f>_xlfn.MINIFS(Торговля!$O$7:$O$777,Торговля!$C$7:$C$777,$C54)</f>
        <v>0</v>
      </c>
      <c r="M54" s="85">
        <f>_xlfn.MAXIFS(Торговля!$L$7:$L$777,Торговля!$C$7:$C$777,$C54)</f>
        <v>0</v>
      </c>
      <c r="N54" s="86">
        <f>_xlfn.MAXIFS(Торговля!$N$7:$N$777,Торговля!$C$7:$C$777,$C54)</f>
        <v>0</v>
      </c>
      <c r="O54" s="87">
        <f>_xlfn.MAXIFS(Торговля!$O$7:$O$777,Торговля!$C$7:$C$777,$C54)</f>
        <v>0</v>
      </c>
      <c r="P54" s="85">
        <f>IFERROR(SUMIFS(Торговля!$L$7:$L$777,Торговля!$C$7:$C$777,$C54),"")</f>
        <v>0</v>
      </c>
      <c r="Q54" s="86">
        <f>IFERROR(SUMIF(Торговля!$C$7:$C$777,$C54,Торговля!$N$7:$N$777),0)</f>
        <v>0</v>
      </c>
      <c r="R54" s="87" t="str">
        <f>IFERROR(SUMIF(Торговля!$C$7:$C$777,$C54,Торговля!$N$7:$N$777)/VLOOKUP($C54,Торговля!$C$7:$W$777,21,0),"")</f>
        <v/>
      </c>
      <c r="S54" s="168" t="str">
        <f t="shared" si="3"/>
        <v/>
      </c>
      <c r="T54" s="167">
        <f>IF(S54=0,0,($T53+$Q54+SUMIF(Торговля!$C$7:$C$777,$C54,Торговля!$S$7:$S$777)))</f>
        <v>0</v>
      </c>
    </row>
    <row r="55" spans="2:20">
      <c r="B55" s="78">
        <v>41</v>
      </c>
      <c r="C55" s="79" t="str" cm="1">
        <f t="array" ref="C55">IFERROR(_xlfn.SINGLE(INDEX(Торговля!$C$7:$C$777,_xlfn.AGGREGATE(15,6,(ROW(Торговля!$C$7:$C$777)-ROW(Торговля!$C$7)+1)/(FREQUENCY(Торговля!$C$7:$C$777,Торговля!$C$7:$C$777)&gt;=1),ROWS($C$15:$C55)))),"")</f>
        <v/>
      </c>
      <c r="D55" s="79" t="str">
        <f t="shared" si="0"/>
        <v/>
      </c>
      <c r="E55" s="80" cm="1">
        <f t="array" ref="E55">IFERROR(IF($C55=0,0,SUMPRODUCT(--(Торговля!$C$7:$C$777=$C55))),"")</f>
        <v>0</v>
      </c>
      <c r="F55" s="81" t="str" cm="1">
        <f t="array" ref="F55">IF($C55="","",SUMPRODUCT((Торговля!$C$7:$C$777=$C55)*(Торговля!$N$7:$N$777&gt;0)))</f>
        <v/>
      </c>
      <c r="G55" s="82" t="str">
        <f t="shared" si="1"/>
        <v/>
      </c>
      <c r="H55" s="83" t="str" cm="1">
        <f t="array" ref="H55">IF($C55="","",SUMPRODUCT((Торговля!$C$7:$C$777=$C55)*(Торговля!$N$7:$N$777&lt;0)))</f>
        <v/>
      </c>
      <c r="I55" s="84" t="str">
        <f t="shared" si="2"/>
        <v/>
      </c>
      <c r="J55" s="85">
        <f>_xlfn.MINIFS(Торговля!$L$7:$L$777,Торговля!$C$7:$C$777,$C55)</f>
        <v>0</v>
      </c>
      <c r="K55" s="86">
        <f>_xlfn.MINIFS(Торговля!$N$7:$N$777,Торговля!$C$7:$C$777,$C55)</f>
        <v>0</v>
      </c>
      <c r="L55" s="87">
        <f>_xlfn.MINIFS(Торговля!$O$7:$O$777,Торговля!$C$7:$C$777,$C55)</f>
        <v>0</v>
      </c>
      <c r="M55" s="85">
        <f>_xlfn.MAXIFS(Торговля!$L$7:$L$777,Торговля!$C$7:$C$777,$C55)</f>
        <v>0</v>
      </c>
      <c r="N55" s="86">
        <f>_xlfn.MAXIFS(Торговля!$N$7:$N$777,Торговля!$C$7:$C$777,$C55)</f>
        <v>0</v>
      </c>
      <c r="O55" s="87">
        <f>_xlfn.MAXIFS(Торговля!$O$7:$O$777,Торговля!$C$7:$C$777,$C55)</f>
        <v>0</v>
      </c>
      <c r="P55" s="85">
        <f>IFERROR(SUMIFS(Торговля!$L$7:$L$777,Торговля!$C$7:$C$777,$C55),"")</f>
        <v>0</v>
      </c>
      <c r="Q55" s="86">
        <f>IFERROR(SUMIF(Торговля!$C$7:$C$777,$C55,Торговля!$N$7:$N$777),0)</f>
        <v>0</v>
      </c>
      <c r="R55" s="87" t="str">
        <f>IFERROR(SUMIF(Торговля!$C$7:$C$777,$C55,Торговля!$N$7:$N$777)/VLOOKUP($C55,Торговля!$C$7:$W$777,21,0),"")</f>
        <v/>
      </c>
      <c r="S55" s="168" t="str">
        <f t="shared" si="3"/>
        <v/>
      </c>
      <c r="T55" s="167">
        <f>IF(S55=0,0,($T54+$Q55+SUMIF(Торговля!$C$7:$C$777,$C55,Торговля!$S$7:$S$777)))</f>
        <v>0</v>
      </c>
    </row>
    <row r="56" spans="2:20">
      <c r="B56" s="78">
        <v>42</v>
      </c>
      <c r="C56" s="79" t="str" cm="1">
        <f t="array" ref="C56">IFERROR(_xlfn.SINGLE(INDEX(Торговля!$C$7:$C$777,_xlfn.AGGREGATE(15,6,(ROW(Торговля!$C$7:$C$777)-ROW(Торговля!$C$7)+1)/(FREQUENCY(Торговля!$C$7:$C$777,Торговля!$C$7:$C$777)&gt;=1),ROWS($C$15:$C56)))),"")</f>
        <v/>
      </c>
      <c r="D56" s="79" t="str">
        <f t="shared" si="0"/>
        <v/>
      </c>
      <c r="E56" s="80" cm="1">
        <f t="array" ref="E56">IFERROR(IF($C56=0,0,SUMPRODUCT(--(Торговля!$C$7:$C$777=$C56))),"")</f>
        <v>0</v>
      </c>
      <c r="F56" s="81" t="str" cm="1">
        <f t="array" ref="F56">IF($C56="","",SUMPRODUCT((Торговля!$C$7:$C$777=$C56)*(Торговля!$N$7:$N$777&gt;0)))</f>
        <v/>
      </c>
      <c r="G56" s="82" t="str">
        <f t="shared" si="1"/>
        <v/>
      </c>
      <c r="H56" s="83" t="str" cm="1">
        <f t="array" ref="H56">IF($C56="","",SUMPRODUCT((Торговля!$C$7:$C$777=$C56)*(Торговля!$N$7:$N$777&lt;0)))</f>
        <v/>
      </c>
      <c r="I56" s="84" t="str">
        <f t="shared" si="2"/>
        <v/>
      </c>
      <c r="J56" s="85">
        <f>_xlfn.MINIFS(Торговля!$L$7:$L$777,Торговля!$C$7:$C$777,$C56)</f>
        <v>0</v>
      </c>
      <c r="K56" s="86">
        <f>_xlfn.MINIFS(Торговля!$N$7:$N$777,Торговля!$C$7:$C$777,$C56)</f>
        <v>0</v>
      </c>
      <c r="L56" s="87">
        <f>_xlfn.MINIFS(Торговля!$O$7:$O$777,Торговля!$C$7:$C$777,$C56)</f>
        <v>0</v>
      </c>
      <c r="M56" s="85">
        <f>_xlfn.MAXIFS(Торговля!$L$7:$L$777,Торговля!$C$7:$C$777,$C56)</f>
        <v>0</v>
      </c>
      <c r="N56" s="86">
        <f>_xlfn.MAXIFS(Торговля!$N$7:$N$777,Торговля!$C$7:$C$777,$C56)</f>
        <v>0</v>
      </c>
      <c r="O56" s="87">
        <f>_xlfn.MAXIFS(Торговля!$O$7:$O$777,Торговля!$C$7:$C$777,$C56)</f>
        <v>0</v>
      </c>
      <c r="P56" s="85">
        <f>IFERROR(SUMIFS(Торговля!$L$7:$L$777,Торговля!$C$7:$C$777,$C56),"")</f>
        <v>0</v>
      </c>
      <c r="Q56" s="86">
        <f>IFERROR(SUMIF(Торговля!$C$7:$C$777,$C56,Торговля!$N$7:$N$777),0)</f>
        <v>0</v>
      </c>
      <c r="R56" s="87" t="str">
        <f>IFERROR(SUMIF(Торговля!$C$7:$C$777,$C56,Торговля!$N$7:$N$777)/VLOOKUP($C56,Торговля!$C$7:$W$777,21,0),"")</f>
        <v/>
      </c>
      <c r="S56" s="168" t="str">
        <f t="shared" si="3"/>
        <v/>
      </c>
      <c r="T56" s="167">
        <f>IF(S56=0,0,($T55+$Q56+SUMIF(Торговля!$C$7:$C$777,$C56,Торговля!$S$7:$S$777)))</f>
        <v>0</v>
      </c>
    </row>
    <row r="57" spans="2:20">
      <c r="B57" s="78">
        <v>43</v>
      </c>
      <c r="C57" s="79" t="str" cm="1">
        <f t="array" ref="C57">IFERROR(_xlfn.SINGLE(INDEX(Торговля!$C$7:$C$777,_xlfn.AGGREGATE(15,6,(ROW(Торговля!$C$7:$C$777)-ROW(Торговля!$C$7)+1)/(FREQUENCY(Торговля!$C$7:$C$777,Торговля!$C$7:$C$777)&gt;=1),ROWS($C$15:$C57)))),"")</f>
        <v/>
      </c>
      <c r="D57" s="79" t="str">
        <f t="shared" si="0"/>
        <v/>
      </c>
      <c r="E57" s="80" cm="1">
        <f t="array" ref="E57">IFERROR(IF($C57=0,0,SUMPRODUCT(--(Торговля!$C$7:$C$777=$C57))),"")</f>
        <v>0</v>
      </c>
      <c r="F57" s="81" t="str" cm="1">
        <f t="array" ref="F57">IF($C57="","",SUMPRODUCT((Торговля!$C$7:$C$777=$C57)*(Торговля!$N$7:$N$777&gt;0)))</f>
        <v/>
      </c>
      <c r="G57" s="82" t="str">
        <f t="shared" si="1"/>
        <v/>
      </c>
      <c r="H57" s="83" t="str" cm="1">
        <f t="array" ref="H57">IF($C57="","",SUMPRODUCT((Торговля!$C$7:$C$777=$C57)*(Торговля!$N$7:$N$777&lt;0)))</f>
        <v/>
      </c>
      <c r="I57" s="84" t="str">
        <f t="shared" si="2"/>
        <v/>
      </c>
      <c r="J57" s="85">
        <f>_xlfn.MINIFS(Торговля!$L$7:$L$777,Торговля!$C$7:$C$777,$C57)</f>
        <v>0</v>
      </c>
      <c r="K57" s="86">
        <f>_xlfn.MINIFS(Торговля!$N$7:$N$777,Торговля!$C$7:$C$777,$C57)</f>
        <v>0</v>
      </c>
      <c r="L57" s="87">
        <f>_xlfn.MINIFS(Торговля!$O$7:$O$777,Торговля!$C$7:$C$777,$C57)</f>
        <v>0</v>
      </c>
      <c r="M57" s="85">
        <f>_xlfn.MAXIFS(Торговля!$L$7:$L$777,Торговля!$C$7:$C$777,$C57)</f>
        <v>0</v>
      </c>
      <c r="N57" s="86">
        <f>_xlfn.MAXIFS(Торговля!$N$7:$N$777,Торговля!$C$7:$C$777,$C57)</f>
        <v>0</v>
      </c>
      <c r="O57" s="87">
        <f>_xlfn.MAXIFS(Торговля!$O$7:$O$777,Торговля!$C$7:$C$777,$C57)</f>
        <v>0</v>
      </c>
      <c r="P57" s="85">
        <f>IFERROR(SUMIFS(Торговля!$L$7:$L$777,Торговля!$C$7:$C$777,$C57),"")</f>
        <v>0</v>
      </c>
      <c r="Q57" s="86">
        <f>IFERROR(SUMIF(Торговля!$C$7:$C$777,$C57,Торговля!$N$7:$N$777),0)</f>
        <v>0</v>
      </c>
      <c r="R57" s="87" t="str">
        <f>IFERROR(SUMIF(Торговля!$C$7:$C$777,$C57,Торговля!$N$7:$N$777)/VLOOKUP($C57,Торговля!$C$7:$W$777,21,0),"")</f>
        <v/>
      </c>
      <c r="S57" s="168" t="str">
        <f t="shared" si="3"/>
        <v/>
      </c>
      <c r="T57" s="167">
        <f>IF(S57=0,0,($T56+$Q57+SUMIF(Торговля!$C$7:$C$777,$C57,Торговля!$S$7:$S$777)))</f>
        <v>0</v>
      </c>
    </row>
    <row r="58" spans="2:20">
      <c r="B58" s="78">
        <v>44</v>
      </c>
      <c r="C58" s="79" t="str" cm="1">
        <f t="array" ref="C58">IFERROR(_xlfn.SINGLE(INDEX(Торговля!$C$7:$C$777,_xlfn.AGGREGATE(15,6,(ROW(Торговля!$C$7:$C$777)-ROW(Торговля!$C$7)+1)/(FREQUENCY(Торговля!$C$7:$C$777,Торговля!$C$7:$C$777)&gt;=1),ROWS($C$15:$C58)))),"")</f>
        <v/>
      </c>
      <c r="D58" s="79" t="str">
        <f t="shared" si="0"/>
        <v/>
      </c>
      <c r="E58" s="80" cm="1">
        <f t="array" ref="E58">IFERROR(IF($C58=0,0,SUMPRODUCT(--(Торговля!$C$7:$C$777=$C58))),"")</f>
        <v>0</v>
      </c>
      <c r="F58" s="81" t="str" cm="1">
        <f t="array" ref="F58">IF($C58="","",SUMPRODUCT((Торговля!$C$7:$C$777=$C58)*(Торговля!$N$7:$N$777&gt;0)))</f>
        <v/>
      </c>
      <c r="G58" s="82" t="str">
        <f t="shared" si="1"/>
        <v/>
      </c>
      <c r="H58" s="83" t="str" cm="1">
        <f t="array" ref="H58">IF($C58="","",SUMPRODUCT((Торговля!$C$7:$C$777=$C58)*(Торговля!$N$7:$N$777&lt;0)))</f>
        <v/>
      </c>
      <c r="I58" s="84" t="str">
        <f t="shared" si="2"/>
        <v/>
      </c>
      <c r="J58" s="85">
        <f>_xlfn.MINIFS(Торговля!$L$7:$L$777,Торговля!$C$7:$C$777,$C58)</f>
        <v>0</v>
      </c>
      <c r="K58" s="86">
        <f>_xlfn.MINIFS(Торговля!$N$7:$N$777,Торговля!$C$7:$C$777,$C58)</f>
        <v>0</v>
      </c>
      <c r="L58" s="87">
        <f>_xlfn.MINIFS(Торговля!$O$7:$O$777,Торговля!$C$7:$C$777,$C58)</f>
        <v>0</v>
      </c>
      <c r="M58" s="85">
        <f>_xlfn.MAXIFS(Торговля!$L$7:$L$777,Торговля!$C$7:$C$777,$C58)</f>
        <v>0</v>
      </c>
      <c r="N58" s="86">
        <f>_xlfn.MAXIFS(Торговля!$N$7:$N$777,Торговля!$C$7:$C$777,$C58)</f>
        <v>0</v>
      </c>
      <c r="O58" s="87">
        <f>_xlfn.MAXIFS(Торговля!$O$7:$O$777,Торговля!$C$7:$C$777,$C58)</f>
        <v>0</v>
      </c>
      <c r="P58" s="85">
        <f>IFERROR(SUMIFS(Торговля!$L$7:$L$777,Торговля!$C$7:$C$777,$C58),"")</f>
        <v>0</v>
      </c>
      <c r="Q58" s="86">
        <f>IFERROR(SUMIF(Торговля!$C$7:$C$777,$C58,Торговля!$N$7:$N$777),0)</f>
        <v>0</v>
      </c>
      <c r="R58" s="87" t="str">
        <f>IFERROR(SUMIF(Торговля!$C$7:$C$777,$C58,Торговля!$N$7:$N$777)/VLOOKUP($C58,Торговля!$C$7:$W$777,21,0),"")</f>
        <v/>
      </c>
      <c r="S58" s="168" t="str">
        <f t="shared" si="3"/>
        <v/>
      </c>
      <c r="T58" s="167">
        <f>IF(S58=0,0,($T57+$Q58+SUMIF(Торговля!$C$7:$C$777,$C58,Торговля!$S$7:$S$777)))</f>
        <v>0</v>
      </c>
    </row>
    <row r="59" spans="2:20">
      <c r="B59" s="78">
        <v>45</v>
      </c>
      <c r="C59" s="79" t="str" cm="1">
        <f t="array" ref="C59">IFERROR(_xlfn.SINGLE(INDEX(Торговля!$C$7:$C$777,_xlfn.AGGREGATE(15,6,(ROW(Торговля!$C$7:$C$777)-ROW(Торговля!$C$7)+1)/(FREQUENCY(Торговля!$C$7:$C$777,Торговля!$C$7:$C$777)&gt;=1),ROWS($C$15:$C59)))),"")</f>
        <v/>
      </c>
      <c r="D59" s="79" t="str">
        <f t="shared" si="0"/>
        <v/>
      </c>
      <c r="E59" s="80" cm="1">
        <f t="array" ref="E59">IFERROR(IF($C59=0,0,SUMPRODUCT(--(Торговля!$C$7:$C$777=$C59))),"")</f>
        <v>0</v>
      </c>
      <c r="F59" s="81" t="str" cm="1">
        <f t="array" ref="F59">IF($C59="","",SUMPRODUCT((Торговля!$C$7:$C$777=$C59)*(Торговля!$N$7:$N$777&gt;0)))</f>
        <v/>
      </c>
      <c r="G59" s="82" t="str">
        <f t="shared" si="1"/>
        <v/>
      </c>
      <c r="H59" s="83" t="str" cm="1">
        <f t="array" ref="H59">IF($C59="","",SUMPRODUCT((Торговля!$C$7:$C$777=$C59)*(Торговля!$N$7:$N$777&lt;0)))</f>
        <v/>
      </c>
      <c r="I59" s="84" t="str">
        <f t="shared" si="2"/>
        <v/>
      </c>
      <c r="J59" s="85">
        <f>_xlfn.MINIFS(Торговля!$L$7:$L$777,Торговля!$C$7:$C$777,$C59)</f>
        <v>0</v>
      </c>
      <c r="K59" s="86">
        <f>_xlfn.MINIFS(Торговля!$N$7:$N$777,Торговля!$C$7:$C$777,$C59)</f>
        <v>0</v>
      </c>
      <c r="L59" s="87">
        <f>_xlfn.MINIFS(Торговля!$O$7:$O$777,Торговля!$C$7:$C$777,$C59)</f>
        <v>0</v>
      </c>
      <c r="M59" s="85">
        <f>_xlfn.MAXIFS(Торговля!$L$7:$L$777,Торговля!$C$7:$C$777,$C59)</f>
        <v>0</v>
      </c>
      <c r="N59" s="86">
        <f>_xlfn.MAXIFS(Торговля!$N$7:$N$777,Торговля!$C$7:$C$777,$C59)</f>
        <v>0</v>
      </c>
      <c r="O59" s="87">
        <f>_xlfn.MAXIFS(Торговля!$O$7:$O$777,Торговля!$C$7:$C$777,$C59)</f>
        <v>0</v>
      </c>
      <c r="P59" s="85">
        <f>IFERROR(SUMIFS(Торговля!$L$7:$L$777,Торговля!$C$7:$C$777,$C59),"")</f>
        <v>0</v>
      </c>
      <c r="Q59" s="86">
        <f>IFERROR(SUMIF(Торговля!$C$7:$C$777,$C59,Торговля!$N$7:$N$777),0)</f>
        <v>0</v>
      </c>
      <c r="R59" s="87" t="str">
        <f>IFERROR(SUMIF(Торговля!$C$7:$C$777,$C59,Торговля!$N$7:$N$777)/VLOOKUP($C59,Торговля!$C$7:$W$777,21,0),"")</f>
        <v/>
      </c>
      <c r="S59" s="168" t="str">
        <f t="shared" si="3"/>
        <v/>
      </c>
      <c r="T59" s="167">
        <f>IF(S59=0,0,($T58+$Q59+SUMIF(Торговля!$C$7:$C$777,$C59,Торговля!$S$7:$S$777)))</f>
        <v>0</v>
      </c>
    </row>
    <row r="60" spans="2:20">
      <c r="B60" s="78">
        <v>46</v>
      </c>
      <c r="C60" s="79" t="str" cm="1">
        <f t="array" ref="C60">IFERROR(_xlfn.SINGLE(INDEX(Торговля!$C$7:$C$777,_xlfn.AGGREGATE(15,6,(ROW(Торговля!$C$7:$C$777)-ROW(Торговля!$C$7)+1)/(FREQUENCY(Торговля!$C$7:$C$777,Торговля!$C$7:$C$777)&gt;=1),ROWS($C$15:$C60)))),"")</f>
        <v/>
      </c>
      <c r="D60" s="79" t="str">
        <f t="shared" si="0"/>
        <v/>
      </c>
      <c r="E60" s="80" cm="1">
        <f t="array" ref="E60">IFERROR(IF($C60=0,0,SUMPRODUCT(--(Торговля!$C$7:$C$777=$C60))),"")</f>
        <v>0</v>
      </c>
      <c r="F60" s="81" t="str" cm="1">
        <f t="array" ref="F60">IF($C60="","",SUMPRODUCT((Торговля!$C$7:$C$777=$C60)*(Торговля!$N$7:$N$777&gt;0)))</f>
        <v/>
      </c>
      <c r="G60" s="82" t="str">
        <f t="shared" si="1"/>
        <v/>
      </c>
      <c r="H60" s="83" t="str" cm="1">
        <f t="array" ref="H60">IF($C60="","",SUMPRODUCT((Торговля!$C$7:$C$777=$C60)*(Торговля!$N$7:$N$777&lt;0)))</f>
        <v/>
      </c>
      <c r="I60" s="84" t="str">
        <f t="shared" si="2"/>
        <v/>
      </c>
      <c r="J60" s="85">
        <f>_xlfn.MINIFS(Торговля!$L$7:$L$777,Торговля!$C$7:$C$777,$C60)</f>
        <v>0</v>
      </c>
      <c r="K60" s="86">
        <f>_xlfn.MINIFS(Торговля!$N$7:$N$777,Торговля!$C$7:$C$777,$C60)</f>
        <v>0</v>
      </c>
      <c r="L60" s="87">
        <f>_xlfn.MINIFS(Торговля!$O$7:$O$777,Торговля!$C$7:$C$777,$C60)</f>
        <v>0</v>
      </c>
      <c r="M60" s="85">
        <f>_xlfn.MAXIFS(Торговля!$L$7:$L$777,Торговля!$C$7:$C$777,$C60)</f>
        <v>0</v>
      </c>
      <c r="N60" s="86">
        <f>_xlfn.MAXIFS(Торговля!$N$7:$N$777,Торговля!$C$7:$C$777,$C60)</f>
        <v>0</v>
      </c>
      <c r="O60" s="87">
        <f>_xlfn.MAXIFS(Торговля!$O$7:$O$777,Торговля!$C$7:$C$777,$C60)</f>
        <v>0</v>
      </c>
      <c r="P60" s="85">
        <f>IFERROR(SUMIFS(Торговля!$L$7:$L$777,Торговля!$C$7:$C$777,$C60),"")</f>
        <v>0</v>
      </c>
      <c r="Q60" s="86">
        <f>IFERROR(SUMIF(Торговля!$C$7:$C$777,$C60,Торговля!$N$7:$N$777),0)</f>
        <v>0</v>
      </c>
      <c r="R60" s="87" t="str">
        <f>IFERROR(SUMIF(Торговля!$C$7:$C$777,$C60,Торговля!$N$7:$N$777)/VLOOKUP($C60,Торговля!$C$7:$W$777,21,0),"")</f>
        <v/>
      </c>
      <c r="S60" s="168" t="str">
        <f t="shared" si="3"/>
        <v/>
      </c>
      <c r="T60" s="167">
        <f>IF(S60=0,0,($T59+$Q60+SUMIF(Торговля!$C$7:$C$777,$C60,Торговля!$S$7:$S$777)))</f>
        <v>0</v>
      </c>
    </row>
    <row r="61" spans="2:20">
      <c r="B61" s="78">
        <v>47</v>
      </c>
      <c r="C61" s="79" t="str" cm="1">
        <f t="array" ref="C61">IFERROR(_xlfn.SINGLE(INDEX(Торговля!$C$7:$C$777,_xlfn.AGGREGATE(15,6,(ROW(Торговля!$C$7:$C$777)-ROW(Торговля!$C$7)+1)/(FREQUENCY(Торговля!$C$7:$C$777,Торговля!$C$7:$C$777)&gt;=1),ROWS($C$15:$C61)))),"")</f>
        <v/>
      </c>
      <c r="D61" s="79" t="str">
        <f t="shared" si="0"/>
        <v/>
      </c>
      <c r="E61" s="80" cm="1">
        <f t="array" ref="E61">IFERROR(IF($C61=0,0,SUMPRODUCT(--(Торговля!$C$7:$C$777=$C61))),"")</f>
        <v>0</v>
      </c>
      <c r="F61" s="81" t="str" cm="1">
        <f t="array" ref="F61">IF($C61="","",SUMPRODUCT((Торговля!$C$7:$C$777=$C61)*(Торговля!$N$7:$N$777&gt;0)))</f>
        <v/>
      </c>
      <c r="G61" s="82" t="str">
        <f t="shared" si="1"/>
        <v/>
      </c>
      <c r="H61" s="83" t="str" cm="1">
        <f t="array" ref="H61">IF($C61="","",SUMPRODUCT((Торговля!$C$7:$C$777=$C61)*(Торговля!$N$7:$N$777&lt;0)))</f>
        <v/>
      </c>
      <c r="I61" s="84" t="str">
        <f t="shared" si="2"/>
        <v/>
      </c>
      <c r="J61" s="85">
        <f>_xlfn.MINIFS(Торговля!$L$7:$L$777,Торговля!$C$7:$C$777,$C61)</f>
        <v>0</v>
      </c>
      <c r="K61" s="86">
        <f>_xlfn.MINIFS(Торговля!$N$7:$N$777,Торговля!$C$7:$C$777,$C61)</f>
        <v>0</v>
      </c>
      <c r="L61" s="87">
        <f>_xlfn.MINIFS(Торговля!$O$7:$O$777,Торговля!$C$7:$C$777,$C61)</f>
        <v>0</v>
      </c>
      <c r="M61" s="85">
        <f>_xlfn.MAXIFS(Торговля!$L$7:$L$777,Торговля!$C$7:$C$777,$C61)</f>
        <v>0</v>
      </c>
      <c r="N61" s="86">
        <f>_xlfn.MAXIFS(Торговля!$N$7:$N$777,Торговля!$C$7:$C$777,$C61)</f>
        <v>0</v>
      </c>
      <c r="O61" s="87">
        <f>_xlfn.MAXIFS(Торговля!$O$7:$O$777,Торговля!$C$7:$C$777,$C61)</f>
        <v>0</v>
      </c>
      <c r="P61" s="85">
        <f>IFERROR(SUMIFS(Торговля!$L$7:$L$777,Торговля!$C$7:$C$777,$C61),"")</f>
        <v>0</v>
      </c>
      <c r="Q61" s="86">
        <f>IFERROR(SUMIF(Торговля!$C$7:$C$777,$C61,Торговля!$N$7:$N$777),0)</f>
        <v>0</v>
      </c>
      <c r="R61" s="87" t="str">
        <f>IFERROR(SUMIF(Торговля!$C$7:$C$777,$C61,Торговля!$N$7:$N$777)/VLOOKUP($C61,Торговля!$C$7:$W$777,21,0),"")</f>
        <v/>
      </c>
      <c r="S61" s="168" t="str">
        <f t="shared" si="3"/>
        <v/>
      </c>
      <c r="T61" s="167">
        <f>IF(S61=0,0,($T60+$Q61+SUMIF(Торговля!$C$7:$C$777,$C61,Торговля!$S$7:$S$777)))</f>
        <v>0</v>
      </c>
    </row>
    <row r="62" spans="2:20">
      <c r="B62" s="78">
        <v>48</v>
      </c>
      <c r="C62" s="79" t="str" cm="1">
        <f t="array" ref="C62">IFERROR(_xlfn.SINGLE(INDEX(Торговля!$C$7:$C$777,_xlfn.AGGREGATE(15,6,(ROW(Торговля!$C$7:$C$777)-ROW(Торговля!$C$7)+1)/(FREQUENCY(Торговля!$C$7:$C$777,Торговля!$C$7:$C$777)&gt;=1),ROWS($C$15:$C62)))),"")</f>
        <v/>
      </c>
      <c r="D62" s="79" t="str">
        <f t="shared" si="0"/>
        <v/>
      </c>
      <c r="E62" s="80" cm="1">
        <f t="array" ref="E62">IFERROR(IF($C62=0,0,SUMPRODUCT(--(Торговля!$C$7:$C$777=$C62))),"")</f>
        <v>0</v>
      </c>
      <c r="F62" s="81" t="str" cm="1">
        <f t="array" ref="F62">IF($C62="","",SUMPRODUCT((Торговля!$C$7:$C$777=$C62)*(Торговля!$N$7:$N$777&gt;0)))</f>
        <v/>
      </c>
      <c r="G62" s="82" t="str">
        <f t="shared" si="1"/>
        <v/>
      </c>
      <c r="H62" s="83" t="str" cm="1">
        <f t="array" ref="H62">IF($C62="","",SUMPRODUCT((Торговля!$C$7:$C$777=$C62)*(Торговля!$N$7:$N$777&lt;0)))</f>
        <v/>
      </c>
      <c r="I62" s="84" t="str">
        <f t="shared" si="2"/>
        <v/>
      </c>
      <c r="J62" s="85">
        <f>_xlfn.MINIFS(Торговля!$L$7:$L$777,Торговля!$C$7:$C$777,$C62)</f>
        <v>0</v>
      </c>
      <c r="K62" s="86">
        <f>_xlfn.MINIFS(Торговля!$N$7:$N$777,Торговля!$C$7:$C$777,$C62)</f>
        <v>0</v>
      </c>
      <c r="L62" s="87">
        <f>_xlfn.MINIFS(Торговля!$O$7:$O$777,Торговля!$C$7:$C$777,$C62)</f>
        <v>0</v>
      </c>
      <c r="M62" s="85">
        <f>_xlfn.MAXIFS(Торговля!$L$7:$L$777,Торговля!$C$7:$C$777,$C62)</f>
        <v>0</v>
      </c>
      <c r="N62" s="86">
        <f>_xlfn.MAXIFS(Торговля!$N$7:$N$777,Торговля!$C$7:$C$777,$C62)</f>
        <v>0</v>
      </c>
      <c r="O62" s="87">
        <f>_xlfn.MAXIFS(Торговля!$O$7:$O$777,Торговля!$C$7:$C$777,$C62)</f>
        <v>0</v>
      </c>
      <c r="P62" s="85">
        <f>IFERROR(SUMIFS(Торговля!$L$7:$L$777,Торговля!$C$7:$C$777,$C62),"")</f>
        <v>0</v>
      </c>
      <c r="Q62" s="86">
        <f>IFERROR(SUMIF(Торговля!$C$7:$C$777,$C62,Торговля!$N$7:$N$777),0)</f>
        <v>0</v>
      </c>
      <c r="R62" s="87" t="str">
        <f>IFERROR(SUMIF(Торговля!$C$7:$C$777,$C62,Торговля!$N$7:$N$777)/VLOOKUP($C62,Торговля!$C$7:$W$777,21,0),"")</f>
        <v/>
      </c>
      <c r="S62" s="168" t="str">
        <f t="shared" si="3"/>
        <v/>
      </c>
      <c r="T62" s="167">
        <f>IF(S62=0,0,($T61+$Q62+SUMIF(Торговля!$C$7:$C$777,$C62,Торговля!$S$7:$S$777)))</f>
        <v>0</v>
      </c>
    </row>
    <row r="63" spans="2:20">
      <c r="B63" s="78">
        <v>49</v>
      </c>
      <c r="C63" s="79" t="str" cm="1">
        <f t="array" ref="C63">IFERROR(_xlfn.SINGLE(INDEX(Торговля!$C$7:$C$777,_xlfn.AGGREGATE(15,6,(ROW(Торговля!$C$7:$C$777)-ROW(Торговля!$C$7)+1)/(FREQUENCY(Торговля!$C$7:$C$777,Торговля!$C$7:$C$777)&gt;=1),ROWS($C$15:$C63)))),"")</f>
        <v/>
      </c>
      <c r="D63" s="79" t="str">
        <f t="shared" si="0"/>
        <v/>
      </c>
      <c r="E63" s="80" cm="1">
        <f t="array" ref="E63">IFERROR(IF($C63=0,0,SUMPRODUCT(--(Торговля!$C$7:$C$777=$C63))),"")</f>
        <v>0</v>
      </c>
      <c r="F63" s="81" t="str" cm="1">
        <f t="array" ref="F63">IF($C63="","",SUMPRODUCT((Торговля!$C$7:$C$777=$C63)*(Торговля!$N$7:$N$777&gt;0)))</f>
        <v/>
      </c>
      <c r="G63" s="82" t="str">
        <f t="shared" si="1"/>
        <v/>
      </c>
      <c r="H63" s="83" t="str" cm="1">
        <f t="array" ref="H63">IF($C63="","",SUMPRODUCT((Торговля!$C$7:$C$777=$C63)*(Торговля!$N$7:$N$777&lt;0)))</f>
        <v/>
      </c>
      <c r="I63" s="84" t="str">
        <f t="shared" si="2"/>
        <v/>
      </c>
      <c r="J63" s="85">
        <f>_xlfn.MINIFS(Торговля!$L$7:$L$777,Торговля!$C$7:$C$777,$C63)</f>
        <v>0</v>
      </c>
      <c r="K63" s="86">
        <f>_xlfn.MINIFS(Торговля!$N$7:$N$777,Торговля!$C$7:$C$777,$C63)</f>
        <v>0</v>
      </c>
      <c r="L63" s="87">
        <f>_xlfn.MINIFS(Торговля!$O$7:$O$777,Торговля!$C$7:$C$777,$C63)</f>
        <v>0</v>
      </c>
      <c r="M63" s="85">
        <f>_xlfn.MAXIFS(Торговля!$L$7:$L$777,Торговля!$C$7:$C$777,$C63)</f>
        <v>0</v>
      </c>
      <c r="N63" s="86">
        <f>_xlfn.MAXIFS(Торговля!$N$7:$N$777,Торговля!$C$7:$C$777,$C63)</f>
        <v>0</v>
      </c>
      <c r="O63" s="87">
        <f>_xlfn.MAXIFS(Торговля!$O$7:$O$777,Торговля!$C$7:$C$777,$C63)</f>
        <v>0</v>
      </c>
      <c r="P63" s="85">
        <f>IFERROR(SUMIFS(Торговля!$L$7:$L$777,Торговля!$C$7:$C$777,$C63),"")</f>
        <v>0</v>
      </c>
      <c r="Q63" s="86">
        <f>IFERROR(SUMIF(Торговля!$C$7:$C$777,$C63,Торговля!$N$7:$N$777),0)</f>
        <v>0</v>
      </c>
      <c r="R63" s="87" t="str">
        <f>IFERROR(SUMIF(Торговля!$C$7:$C$777,$C63,Торговля!$N$7:$N$777)/VLOOKUP($C63,Торговля!$C$7:$W$777,21,0),"")</f>
        <v/>
      </c>
      <c r="S63" s="168" t="str">
        <f t="shared" si="3"/>
        <v/>
      </c>
      <c r="T63" s="167">
        <f>IF(S63=0,0,($T62+$Q63+SUMIF(Торговля!$C$7:$C$777,$C63,Торговля!$S$7:$S$777)))</f>
        <v>0</v>
      </c>
    </row>
    <row r="64" spans="2:20">
      <c r="B64" s="78">
        <v>50</v>
      </c>
      <c r="C64" s="79" t="str" cm="1">
        <f t="array" ref="C64">IFERROR(_xlfn.SINGLE(INDEX(Торговля!$C$7:$C$777,_xlfn.AGGREGATE(15,6,(ROW(Торговля!$C$7:$C$777)-ROW(Торговля!$C$7)+1)/(FREQUENCY(Торговля!$C$7:$C$777,Торговля!$C$7:$C$777)&gt;=1),ROWS($C$15:$C64)))),"")</f>
        <v/>
      </c>
      <c r="D64" s="79" t="str">
        <f t="shared" si="0"/>
        <v/>
      </c>
      <c r="E64" s="80" cm="1">
        <f t="array" ref="E64">IFERROR(IF($C64=0,0,SUMPRODUCT(--(Торговля!$C$7:$C$777=$C64))),"")</f>
        <v>0</v>
      </c>
      <c r="F64" s="81" t="str" cm="1">
        <f t="array" ref="F64">IF($C64="","",SUMPRODUCT((Торговля!$C$7:$C$777=$C64)*(Торговля!$N$7:$N$777&gt;0)))</f>
        <v/>
      </c>
      <c r="G64" s="82" t="str">
        <f t="shared" si="1"/>
        <v/>
      </c>
      <c r="H64" s="83" t="str" cm="1">
        <f t="array" ref="H64">IF($C64="","",SUMPRODUCT((Торговля!$C$7:$C$777=$C64)*(Торговля!$N$7:$N$777&lt;0)))</f>
        <v/>
      </c>
      <c r="I64" s="84" t="str">
        <f t="shared" si="2"/>
        <v/>
      </c>
      <c r="J64" s="85">
        <f>_xlfn.MINIFS(Торговля!$L$7:$L$777,Торговля!$C$7:$C$777,$C64)</f>
        <v>0</v>
      </c>
      <c r="K64" s="86">
        <f>_xlfn.MINIFS(Торговля!$N$7:$N$777,Торговля!$C$7:$C$777,$C64)</f>
        <v>0</v>
      </c>
      <c r="L64" s="87">
        <f>_xlfn.MINIFS(Торговля!$O$7:$O$777,Торговля!$C$7:$C$777,$C64)</f>
        <v>0</v>
      </c>
      <c r="M64" s="85">
        <f>_xlfn.MAXIFS(Торговля!$L$7:$L$777,Торговля!$C$7:$C$777,$C64)</f>
        <v>0</v>
      </c>
      <c r="N64" s="86">
        <f>_xlfn.MAXIFS(Торговля!$N$7:$N$777,Торговля!$C$7:$C$777,$C64)</f>
        <v>0</v>
      </c>
      <c r="O64" s="87">
        <f>_xlfn.MAXIFS(Торговля!$O$7:$O$777,Торговля!$C$7:$C$777,$C64)</f>
        <v>0</v>
      </c>
      <c r="P64" s="85">
        <f>IFERROR(SUMIFS(Торговля!$L$7:$L$777,Торговля!$C$7:$C$777,$C64),"")</f>
        <v>0</v>
      </c>
      <c r="Q64" s="86">
        <f>IFERROR(SUMIF(Торговля!$C$7:$C$777,$C64,Торговля!$N$7:$N$777),0)</f>
        <v>0</v>
      </c>
      <c r="R64" s="87" t="str">
        <f>IFERROR(SUMIF(Торговля!$C$7:$C$777,$C64,Торговля!$N$7:$N$777)/VLOOKUP($C64,Торговля!$C$7:$W$777,21,0),"")</f>
        <v/>
      </c>
      <c r="S64" s="168" t="str">
        <f t="shared" si="3"/>
        <v/>
      </c>
      <c r="T64" s="167">
        <f>IF(S64=0,0,($T63+$Q64+SUMIF(Торговля!$C$7:$C$777,$C64,Торговля!$S$7:$S$777)))</f>
        <v>0</v>
      </c>
    </row>
    <row r="65" spans="2:20">
      <c r="B65" s="78">
        <v>51</v>
      </c>
      <c r="C65" s="79" t="str" cm="1">
        <f t="array" ref="C65">IFERROR(_xlfn.SINGLE(INDEX(Торговля!$C$7:$C$777,_xlfn.AGGREGATE(15,6,(ROW(Торговля!$C$7:$C$777)-ROW(Торговля!$C$7)+1)/(FREQUENCY(Торговля!$C$7:$C$777,Торговля!$C$7:$C$777)&gt;=1),ROWS($C$15:$C65)))),"")</f>
        <v/>
      </c>
      <c r="D65" s="79" t="str">
        <f t="shared" si="0"/>
        <v/>
      </c>
      <c r="E65" s="80" cm="1">
        <f t="array" ref="E65">IFERROR(IF($C65=0,0,SUMPRODUCT(--(Торговля!$C$7:$C$777=$C65))),"")</f>
        <v>0</v>
      </c>
      <c r="F65" s="81" t="str" cm="1">
        <f t="array" ref="F65">IF($C65="","",SUMPRODUCT((Торговля!$C$7:$C$777=$C65)*(Торговля!$N$7:$N$777&gt;0)))</f>
        <v/>
      </c>
      <c r="G65" s="82" t="str">
        <f t="shared" si="1"/>
        <v/>
      </c>
      <c r="H65" s="83" t="str" cm="1">
        <f t="array" ref="H65">IF($C65="","",SUMPRODUCT((Торговля!$C$7:$C$777=$C65)*(Торговля!$N$7:$N$777&lt;0)))</f>
        <v/>
      </c>
      <c r="I65" s="84" t="str">
        <f t="shared" si="2"/>
        <v/>
      </c>
      <c r="J65" s="85">
        <f>_xlfn.MINIFS(Торговля!$L$7:$L$777,Торговля!$C$7:$C$777,$C65)</f>
        <v>0</v>
      </c>
      <c r="K65" s="86">
        <f>_xlfn.MINIFS(Торговля!$N$7:$N$777,Торговля!$C$7:$C$777,$C65)</f>
        <v>0</v>
      </c>
      <c r="L65" s="87">
        <f>_xlfn.MINIFS(Торговля!$O$7:$O$777,Торговля!$C$7:$C$777,$C65)</f>
        <v>0</v>
      </c>
      <c r="M65" s="85">
        <f>_xlfn.MAXIFS(Торговля!$L$7:$L$777,Торговля!$C$7:$C$777,$C65)</f>
        <v>0</v>
      </c>
      <c r="N65" s="86">
        <f>_xlfn.MAXIFS(Торговля!$N$7:$N$777,Торговля!$C$7:$C$777,$C65)</f>
        <v>0</v>
      </c>
      <c r="O65" s="87">
        <f>_xlfn.MAXIFS(Торговля!$O$7:$O$777,Торговля!$C$7:$C$777,$C65)</f>
        <v>0</v>
      </c>
      <c r="P65" s="85">
        <f>IFERROR(SUMIFS(Торговля!$L$7:$L$777,Торговля!$C$7:$C$777,$C65),"")</f>
        <v>0</v>
      </c>
      <c r="Q65" s="86">
        <f>IFERROR(SUMIF(Торговля!$C$7:$C$777,$C65,Торговля!$N$7:$N$777),0)</f>
        <v>0</v>
      </c>
      <c r="R65" s="87" t="str">
        <f>IFERROR(SUMIF(Торговля!$C$7:$C$777,$C65,Торговля!$N$7:$N$777)/VLOOKUP($C65,Торговля!$C$7:$W$777,21,0),"")</f>
        <v/>
      </c>
      <c r="S65" s="168" t="str">
        <f t="shared" si="3"/>
        <v/>
      </c>
      <c r="T65" s="167">
        <f>IF(S65=0,0,($T64+$Q65+SUMIF(Торговля!$C$7:$C$777,$C65,Торговля!$S$7:$S$777)))</f>
        <v>0</v>
      </c>
    </row>
    <row r="66" spans="2:20">
      <c r="B66" s="78">
        <v>52</v>
      </c>
      <c r="C66" s="79" t="str" cm="1">
        <f t="array" ref="C66">IFERROR(_xlfn.SINGLE(INDEX(Торговля!$C$7:$C$777,_xlfn.AGGREGATE(15,6,(ROW(Торговля!$C$7:$C$777)-ROW(Торговля!$C$7)+1)/(FREQUENCY(Торговля!$C$7:$C$777,Торговля!$C$7:$C$777)&gt;=1),ROWS($C$15:$C66)))),"")</f>
        <v/>
      </c>
      <c r="D66" s="79" t="str">
        <f t="shared" si="0"/>
        <v/>
      </c>
      <c r="E66" s="80" cm="1">
        <f t="array" ref="E66">IFERROR(IF($C66=0,0,SUMPRODUCT(--(Торговля!$C$7:$C$777=$C66))),"")</f>
        <v>0</v>
      </c>
      <c r="F66" s="81" t="str" cm="1">
        <f t="array" ref="F66">IF($C66="","",SUMPRODUCT((Торговля!$C$7:$C$777=$C66)*(Торговля!$N$7:$N$777&gt;0)))</f>
        <v/>
      </c>
      <c r="G66" s="82" t="str">
        <f t="shared" si="1"/>
        <v/>
      </c>
      <c r="H66" s="83" t="str" cm="1">
        <f t="array" ref="H66">IF($C66="","",SUMPRODUCT((Торговля!$C$7:$C$777=$C66)*(Торговля!$N$7:$N$777&lt;0)))</f>
        <v/>
      </c>
      <c r="I66" s="84" t="str">
        <f t="shared" si="2"/>
        <v/>
      </c>
      <c r="J66" s="85">
        <f>_xlfn.MINIFS(Торговля!$L$7:$L$777,Торговля!$C$7:$C$777,$C66)</f>
        <v>0</v>
      </c>
      <c r="K66" s="86">
        <f>_xlfn.MINIFS(Торговля!$N$7:$N$777,Торговля!$C$7:$C$777,$C66)</f>
        <v>0</v>
      </c>
      <c r="L66" s="87">
        <f>_xlfn.MINIFS(Торговля!$O$7:$O$777,Торговля!$C$7:$C$777,$C66)</f>
        <v>0</v>
      </c>
      <c r="M66" s="85">
        <f>_xlfn.MAXIFS(Торговля!$L$7:$L$777,Торговля!$C$7:$C$777,$C66)</f>
        <v>0</v>
      </c>
      <c r="N66" s="86">
        <f>_xlfn.MAXIFS(Торговля!$N$7:$N$777,Торговля!$C$7:$C$777,$C66)</f>
        <v>0</v>
      </c>
      <c r="O66" s="87">
        <f>_xlfn.MAXIFS(Торговля!$O$7:$O$777,Торговля!$C$7:$C$777,$C66)</f>
        <v>0</v>
      </c>
      <c r="P66" s="85">
        <f>IFERROR(SUMIFS(Торговля!$L$7:$L$777,Торговля!$C$7:$C$777,$C66),"")</f>
        <v>0</v>
      </c>
      <c r="Q66" s="86">
        <f>IFERROR(SUMIF(Торговля!$C$7:$C$777,$C66,Торговля!$N$7:$N$777),0)</f>
        <v>0</v>
      </c>
      <c r="R66" s="87" t="str">
        <f>IFERROR(SUMIF(Торговля!$C$7:$C$777,$C66,Торговля!$N$7:$N$777)/VLOOKUP($C66,Торговля!$C$7:$W$777,21,0),"")</f>
        <v/>
      </c>
      <c r="S66" s="168" t="str">
        <f t="shared" si="3"/>
        <v/>
      </c>
      <c r="T66" s="167">
        <f>IF(S66=0,0,($T65+$Q66+SUMIF(Торговля!$C$7:$C$777,$C66,Торговля!$S$7:$S$777)))</f>
        <v>0</v>
      </c>
    </row>
    <row r="67" spans="2:20">
      <c r="B67" s="78">
        <v>53</v>
      </c>
      <c r="C67" s="79" t="str" cm="1">
        <f t="array" ref="C67">IFERROR(_xlfn.SINGLE(INDEX(Торговля!$C$7:$C$777,_xlfn.AGGREGATE(15,6,(ROW(Торговля!$C$7:$C$777)-ROW(Торговля!$C$7)+1)/(FREQUENCY(Торговля!$C$7:$C$777,Торговля!$C$7:$C$777)&gt;=1),ROWS($C$15:$C67)))),"")</f>
        <v/>
      </c>
      <c r="D67" s="79" t="str">
        <f t="shared" si="0"/>
        <v/>
      </c>
      <c r="E67" s="80" cm="1">
        <f t="array" ref="E67">IFERROR(IF($C67=0,0,SUMPRODUCT(--(Торговля!$C$7:$C$777=$C67))),"")</f>
        <v>0</v>
      </c>
      <c r="F67" s="81" t="str" cm="1">
        <f t="array" ref="F67">IF($C67="","",SUMPRODUCT((Торговля!$C$7:$C$777=$C67)*(Торговля!$N$7:$N$777&gt;0)))</f>
        <v/>
      </c>
      <c r="G67" s="82" t="str">
        <f t="shared" si="1"/>
        <v/>
      </c>
      <c r="H67" s="83" t="str" cm="1">
        <f t="array" ref="H67">IF($C67="","",SUMPRODUCT((Торговля!$C$7:$C$777=$C67)*(Торговля!$N$7:$N$777&lt;0)))</f>
        <v/>
      </c>
      <c r="I67" s="84" t="str">
        <f t="shared" si="2"/>
        <v/>
      </c>
      <c r="J67" s="85">
        <f>_xlfn.MINIFS(Торговля!$L$7:$L$777,Торговля!$C$7:$C$777,$C67)</f>
        <v>0</v>
      </c>
      <c r="K67" s="86">
        <f>_xlfn.MINIFS(Торговля!$N$7:$N$777,Торговля!$C$7:$C$777,$C67)</f>
        <v>0</v>
      </c>
      <c r="L67" s="87">
        <f>_xlfn.MINIFS(Торговля!$O$7:$O$777,Торговля!$C$7:$C$777,$C67)</f>
        <v>0</v>
      </c>
      <c r="M67" s="85">
        <f>_xlfn.MAXIFS(Торговля!$L$7:$L$777,Торговля!$C$7:$C$777,$C67)</f>
        <v>0</v>
      </c>
      <c r="N67" s="86">
        <f>_xlfn.MAXIFS(Торговля!$N$7:$N$777,Торговля!$C$7:$C$777,$C67)</f>
        <v>0</v>
      </c>
      <c r="O67" s="87">
        <f>_xlfn.MAXIFS(Торговля!$O$7:$O$777,Торговля!$C$7:$C$777,$C67)</f>
        <v>0</v>
      </c>
      <c r="P67" s="85">
        <f>IFERROR(SUMIFS(Торговля!$L$7:$L$777,Торговля!$C$7:$C$777,$C67),"")</f>
        <v>0</v>
      </c>
      <c r="Q67" s="86">
        <f>IFERROR(SUMIF(Торговля!$C$7:$C$777,$C67,Торговля!$N$7:$N$777),0)</f>
        <v>0</v>
      </c>
      <c r="R67" s="87" t="str">
        <f>IFERROR(SUMIF(Торговля!$C$7:$C$777,$C67,Торговля!$N$7:$N$777)/VLOOKUP($C67,Торговля!$C$7:$W$777,21,0),"")</f>
        <v/>
      </c>
      <c r="S67" s="168" t="str">
        <f t="shared" si="3"/>
        <v/>
      </c>
      <c r="T67" s="167">
        <f>IF(S67=0,0,($T66+$Q67+SUMIF(Торговля!$C$7:$C$777,$C67,Торговля!$S$7:$S$777)))</f>
        <v>0</v>
      </c>
    </row>
    <row r="68" spans="2:20">
      <c r="B68" s="78">
        <v>54</v>
      </c>
      <c r="C68" s="79" t="str" cm="1">
        <f t="array" ref="C68">IFERROR(_xlfn.SINGLE(INDEX(Торговля!$C$7:$C$777,_xlfn.AGGREGATE(15,6,(ROW(Торговля!$C$7:$C$777)-ROW(Торговля!$C$7)+1)/(FREQUENCY(Торговля!$C$7:$C$777,Торговля!$C$7:$C$777)&gt;=1),ROWS($C$15:$C68)))),"")</f>
        <v/>
      </c>
      <c r="D68" s="79" t="str">
        <f t="shared" si="0"/>
        <v/>
      </c>
      <c r="E68" s="80" cm="1">
        <f t="array" ref="E68">IFERROR(IF($C68=0,0,SUMPRODUCT(--(Торговля!$C$7:$C$777=$C68))),"")</f>
        <v>0</v>
      </c>
      <c r="F68" s="81" t="str" cm="1">
        <f t="array" ref="F68">IF($C68="","",SUMPRODUCT((Торговля!$C$7:$C$777=$C68)*(Торговля!$N$7:$N$777&gt;0)))</f>
        <v/>
      </c>
      <c r="G68" s="82" t="str">
        <f t="shared" si="1"/>
        <v/>
      </c>
      <c r="H68" s="83" t="str" cm="1">
        <f t="array" ref="H68">IF($C68="","",SUMPRODUCT((Торговля!$C$7:$C$777=$C68)*(Торговля!$N$7:$N$777&lt;0)))</f>
        <v/>
      </c>
      <c r="I68" s="84" t="str">
        <f t="shared" si="2"/>
        <v/>
      </c>
      <c r="J68" s="85">
        <f>_xlfn.MINIFS(Торговля!$L$7:$L$777,Торговля!$C$7:$C$777,$C68)</f>
        <v>0</v>
      </c>
      <c r="K68" s="86">
        <f>_xlfn.MINIFS(Торговля!$N$7:$N$777,Торговля!$C$7:$C$777,$C68)</f>
        <v>0</v>
      </c>
      <c r="L68" s="87">
        <f>_xlfn.MINIFS(Торговля!$O$7:$O$777,Торговля!$C$7:$C$777,$C68)</f>
        <v>0</v>
      </c>
      <c r="M68" s="85">
        <f>_xlfn.MAXIFS(Торговля!$L$7:$L$777,Торговля!$C$7:$C$777,$C68)</f>
        <v>0</v>
      </c>
      <c r="N68" s="86">
        <f>_xlfn.MAXIFS(Торговля!$N$7:$N$777,Торговля!$C$7:$C$777,$C68)</f>
        <v>0</v>
      </c>
      <c r="O68" s="87">
        <f>_xlfn.MAXIFS(Торговля!$O$7:$O$777,Торговля!$C$7:$C$777,$C68)</f>
        <v>0</v>
      </c>
      <c r="P68" s="85">
        <f>IFERROR(SUMIFS(Торговля!$L$7:$L$777,Торговля!$C$7:$C$777,$C68),"")</f>
        <v>0</v>
      </c>
      <c r="Q68" s="86">
        <f>IFERROR(SUMIF(Торговля!$C$7:$C$777,$C68,Торговля!$N$7:$N$777),0)</f>
        <v>0</v>
      </c>
      <c r="R68" s="87" t="str">
        <f>IFERROR(SUMIF(Торговля!$C$7:$C$777,$C68,Торговля!$N$7:$N$777)/VLOOKUP($C68,Торговля!$C$7:$W$777,21,0),"")</f>
        <v/>
      </c>
      <c r="S68" s="168" t="str">
        <f t="shared" si="3"/>
        <v/>
      </c>
      <c r="T68" s="167">
        <f>IF(S68=0,0,($T67+$Q68+SUMIF(Торговля!$C$7:$C$777,$C68,Торговля!$S$7:$S$777)))</f>
        <v>0</v>
      </c>
    </row>
    <row r="69" spans="2:20">
      <c r="B69" s="78">
        <v>55</v>
      </c>
      <c r="C69" s="79" t="str" cm="1">
        <f t="array" ref="C69">IFERROR(_xlfn.SINGLE(INDEX(Торговля!$C$7:$C$777,_xlfn.AGGREGATE(15,6,(ROW(Торговля!$C$7:$C$777)-ROW(Торговля!$C$7)+1)/(FREQUENCY(Торговля!$C$7:$C$777,Торговля!$C$7:$C$777)&gt;=1),ROWS($C$15:$C69)))),"")</f>
        <v/>
      </c>
      <c r="D69" s="79" t="str">
        <f t="shared" si="0"/>
        <v/>
      </c>
      <c r="E69" s="80" cm="1">
        <f t="array" ref="E69">IFERROR(IF($C69=0,0,SUMPRODUCT(--(Торговля!$C$7:$C$777=$C69))),"")</f>
        <v>0</v>
      </c>
      <c r="F69" s="81" t="str" cm="1">
        <f t="array" ref="F69">IF($C69="","",SUMPRODUCT((Торговля!$C$7:$C$777=$C69)*(Торговля!$N$7:$N$777&gt;0)))</f>
        <v/>
      </c>
      <c r="G69" s="82" t="str">
        <f t="shared" si="1"/>
        <v/>
      </c>
      <c r="H69" s="83" t="str" cm="1">
        <f t="array" ref="H69">IF($C69="","",SUMPRODUCT((Торговля!$C$7:$C$777=$C69)*(Торговля!$N$7:$N$777&lt;0)))</f>
        <v/>
      </c>
      <c r="I69" s="84" t="str">
        <f t="shared" si="2"/>
        <v/>
      </c>
      <c r="J69" s="85">
        <f>_xlfn.MINIFS(Торговля!$L$7:$L$777,Торговля!$C$7:$C$777,$C69)</f>
        <v>0</v>
      </c>
      <c r="K69" s="86">
        <f>_xlfn.MINIFS(Торговля!$N$7:$N$777,Торговля!$C$7:$C$777,$C69)</f>
        <v>0</v>
      </c>
      <c r="L69" s="87">
        <f>_xlfn.MINIFS(Торговля!$O$7:$O$777,Торговля!$C$7:$C$777,$C69)</f>
        <v>0</v>
      </c>
      <c r="M69" s="85">
        <f>_xlfn.MAXIFS(Торговля!$L$7:$L$777,Торговля!$C$7:$C$777,$C69)</f>
        <v>0</v>
      </c>
      <c r="N69" s="86">
        <f>_xlfn.MAXIFS(Торговля!$N$7:$N$777,Торговля!$C$7:$C$777,$C69)</f>
        <v>0</v>
      </c>
      <c r="O69" s="87">
        <f>_xlfn.MAXIFS(Торговля!$O$7:$O$777,Торговля!$C$7:$C$777,$C69)</f>
        <v>0</v>
      </c>
      <c r="P69" s="85">
        <f>IFERROR(SUMIFS(Торговля!$L$7:$L$777,Торговля!$C$7:$C$777,$C69),"")</f>
        <v>0</v>
      </c>
      <c r="Q69" s="86">
        <f>IFERROR(SUMIF(Торговля!$C$7:$C$777,$C69,Торговля!$N$7:$N$777),0)</f>
        <v>0</v>
      </c>
      <c r="R69" s="87" t="str">
        <f>IFERROR(SUMIF(Торговля!$C$7:$C$777,$C69,Торговля!$N$7:$N$777)/VLOOKUP($C69,Торговля!$C$7:$W$777,21,0),"")</f>
        <v/>
      </c>
      <c r="S69" s="168" t="str">
        <f t="shared" si="3"/>
        <v/>
      </c>
      <c r="T69" s="167">
        <f>IF(S69=0,0,($T68+$Q69+SUMIF(Торговля!$C$7:$C$777,$C69,Торговля!$S$7:$S$777)))</f>
        <v>0</v>
      </c>
    </row>
    <row r="70" spans="2:20">
      <c r="B70" s="78">
        <v>56</v>
      </c>
      <c r="C70" s="79" t="str" cm="1">
        <f t="array" ref="C70">IFERROR(_xlfn.SINGLE(INDEX(Торговля!$C$7:$C$777,_xlfn.AGGREGATE(15,6,(ROW(Торговля!$C$7:$C$777)-ROW(Торговля!$C$7)+1)/(FREQUENCY(Торговля!$C$7:$C$777,Торговля!$C$7:$C$777)&gt;=1),ROWS($C$15:$C70)))),"")</f>
        <v/>
      </c>
      <c r="D70" s="79" t="str">
        <f t="shared" si="0"/>
        <v/>
      </c>
      <c r="E70" s="80" cm="1">
        <f t="array" ref="E70">IFERROR(IF($C70=0,0,SUMPRODUCT(--(Торговля!$C$7:$C$777=$C70))),"")</f>
        <v>0</v>
      </c>
      <c r="F70" s="81" t="str" cm="1">
        <f t="array" ref="F70">IF($C70="","",SUMPRODUCT((Торговля!$C$7:$C$777=$C70)*(Торговля!$N$7:$N$777&gt;0)))</f>
        <v/>
      </c>
      <c r="G70" s="82" t="str">
        <f t="shared" si="1"/>
        <v/>
      </c>
      <c r="H70" s="83" t="str" cm="1">
        <f t="array" ref="H70">IF($C70="","",SUMPRODUCT((Торговля!$C$7:$C$777=$C70)*(Торговля!$N$7:$N$777&lt;0)))</f>
        <v/>
      </c>
      <c r="I70" s="84" t="str">
        <f t="shared" si="2"/>
        <v/>
      </c>
      <c r="J70" s="85">
        <f>_xlfn.MINIFS(Торговля!$L$7:$L$777,Торговля!$C$7:$C$777,$C70)</f>
        <v>0</v>
      </c>
      <c r="K70" s="86">
        <f>_xlfn.MINIFS(Торговля!$N$7:$N$777,Торговля!$C$7:$C$777,$C70)</f>
        <v>0</v>
      </c>
      <c r="L70" s="87">
        <f>_xlfn.MINIFS(Торговля!$O$7:$O$777,Торговля!$C$7:$C$777,$C70)</f>
        <v>0</v>
      </c>
      <c r="M70" s="85">
        <f>_xlfn.MAXIFS(Торговля!$L$7:$L$777,Торговля!$C$7:$C$777,$C70)</f>
        <v>0</v>
      </c>
      <c r="N70" s="86">
        <f>_xlfn.MAXIFS(Торговля!$N$7:$N$777,Торговля!$C$7:$C$777,$C70)</f>
        <v>0</v>
      </c>
      <c r="O70" s="87">
        <f>_xlfn.MAXIFS(Торговля!$O$7:$O$777,Торговля!$C$7:$C$777,$C70)</f>
        <v>0</v>
      </c>
      <c r="P70" s="85">
        <f>IFERROR(SUMIFS(Торговля!$L$7:$L$777,Торговля!$C$7:$C$777,$C70),"")</f>
        <v>0</v>
      </c>
      <c r="Q70" s="86">
        <f>IFERROR(SUMIF(Торговля!$C$7:$C$777,$C70,Торговля!$N$7:$N$777),0)</f>
        <v>0</v>
      </c>
      <c r="R70" s="87" t="str">
        <f>IFERROR(SUMIF(Торговля!$C$7:$C$777,$C70,Торговля!$N$7:$N$777)/VLOOKUP($C70,Торговля!$C$7:$W$777,21,0),"")</f>
        <v/>
      </c>
      <c r="S70" s="168" t="str">
        <f t="shared" si="3"/>
        <v/>
      </c>
      <c r="T70" s="167">
        <f>IF(S70=0,0,($T69+$Q70+SUMIF(Торговля!$C$7:$C$777,$C70,Торговля!$S$7:$S$777)))</f>
        <v>0</v>
      </c>
    </row>
    <row r="71" spans="2:20">
      <c r="B71" s="78">
        <v>57</v>
      </c>
      <c r="C71" s="79" t="str" cm="1">
        <f t="array" ref="C71">IFERROR(_xlfn.SINGLE(INDEX(Торговля!$C$7:$C$777,_xlfn.AGGREGATE(15,6,(ROW(Торговля!$C$7:$C$777)-ROW(Торговля!$C$7)+1)/(FREQUENCY(Торговля!$C$7:$C$777,Торговля!$C$7:$C$777)&gt;=1),ROWS($C$15:$C71)))),"")</f>
        <v/>
      </c>
      <c r="D71" s="79" t="str">
        <f t="shared" si="0"/>
        <v/>
      </c>
      <c r="E71" s="80" cm="1">
        <f t="array" ref="E71">IFERROR(IF($C71=0,0,SUMPRODUCT(--(Торговля!$C$7:$C$777=$C71))),"")</f>
        <v>0</v>
      </c>
      <c r="F71" s="81" t="str" cm="1">
        <f t="array" ref="F71">IF($C71="","",SUMPRODUCT((Торговля!$C$7:$C$777=$C71)*(Торговля!$N$7:$N$777&gt;0)))</f>
        <v/>
      </c>
      <c r="G71" s="82" t="str">
        <f t="shared" si="1"/>
        <v/>
      </c>
      <c r="H71" s="83" t="str" cm="1">
        <f t="array" ref="H71">IF($C71="","",SUMPRODUCT((Торговля!$C$7:$C$777=$C71)*(Торговля!$N$7:$N$777&lt;0)))</f>
        <v/>
      </c>
      <c r="I71" s="84" t="str">
        <f t="shared" si="2"/>
        <v/>
      </c>
      <c r="J71" s="85">
        <f>_xlfn.MINIFS(Торговля!$L$7:$L$777,Торговля!$C$7:$C$777,$C71)</f>
        <v>0</v>
      </c>
      <c r="K71" s="86">
        <f>_xlfn.MINIFS(Торговля!$N$7:$N$777,Торговля!$C$7:$C$777,$C71)</f>
        <v>0</v>
      </c>
      <c r="L71" s="87">
        <f>_xlfn.MINIFS(Торговля!$O$7:$O$777,Торговля!$C$7:$C$777,$C71)</f>
        <v>0</v>
      </c>
      <c r="M71" s="85">
        <f>_xlfn.MAXIFS(Торговля!$L$7:$L$777,Торговля!$C$7:$C$777,$C71)</f>
        <v>0</v>
      </c>
      <c r="N71" s="86">
        <f>_xlfn.MAXIFS(Торговля!$N$7:$N$777,Торговля!$C$7:$C$777,$C71)</f>
        <v>0</v>
      </c>
      <c r="O71" s="87">
        <f>_xlfn.MAXIFS(Торговля!$O$7:$O$777,Торговля!$C$7:$C$777,$C71)</f>
        <v>0</v>
      </c>
      <c r="P71" s="85">
        <f>IFERROR(SUMIFS(Торговля!$L$7:$L$777,Торговля!$C$7:$C$777,$C71),"")</f>
        <v>0</v>
      </c>
      <c r="Q71" s="86">
        <f>IFERROR(SUMIF(Торговля!$C$7:$C$777,$C71,Торговля!$N$7:$N$777),0)</f>
        <v>0</v>
      </c>
      <c r="R71" s="87" t="str">
        <f>IFERROR(SUMIF(Торговля!$C$7:$C$777,$C71,Торговля!$N$7:$N$777)/VLOOKUP($C71,Торговля!$C$7:$W$777,21,0),"")</f>
        <v/>
      </c>
      <c r="S71" s="168" t="str">
        <f t="shared" si="3"/>
        <v/>
      </c>
      <c r="T71" s="167">
        <f>IF(S71=0,0,($T70+$Q71+SUMIF(Торговля!$C$7:$C$777,$C71,Торговля!$S$7:$S$777)))</f>
        <v>0</v>
      </c>
    </row>
    <row r="72" spans="2:20">
      <c r="B72" s="78">
        <v>58</v>
      </c>
      <c r="C72" s="79" t="str" cm="1">
        <f t="array" ref="C72">IFERROR(_xlfn.SINGLE(INDEX(Торговля!$C$7:$C$777,_xlfn.AGGREGATE(15,6,(ROW(Торговля!$C$7:$C$777)-ROW(Торговля!$C$7)+1)/(FREQUENCY(Торговля!$C$7:$C$777,Торговля!$C$7:$C$777)&gt;=1),ROWS($C$15:$C72)))),"")</f>
        <v/>
      </c>
      <c r="D72" s="79" t="str">
        <f t="shared" si="0"/>
        <v/>
      </c>
      <c r="E72" s="80" cm="1">
        <f t="array" ref="E72">IFERROR(IF($C72=0,0,SUMPRODUCT(--(Торговля!$C$7:$C$777=$C72))),"")</f>
        <v>0</v>
      </c>
      <c r="F72" s="81" t="str" cm="1">
        <f t="array" ref="F72">IF($C72="","",SUMPRODUCT((Торговля!$C$7:$C$777=$C72)*(Торговля!$N$7:$N$777&gt;0)))</f>
        <v/>
      </c>
      <c r="G72" s="82" t="str">
        <f t="shared" si="1"/>
        <v/>
      </c>
      <c r="H72" s="83" t="str" cm="1">
        <f t="array" ref="H72">IF($C72="","",SUMPRODUCT((Торговля!$C$7:$C$777=$C72)*(Торговля!$N$7:$N$777&lt;0)))</f>
        <v/>
      </c>
      <c r="I72" s="84" t="str">
        <f t="shared" si="2"/>
        <v/>
      </c>
      <c r="J72" s="85">
        <f>_xlfn.MINIFS(Торговля!$L$7:$L$777,Торговля!$C$7:$C$777,$C72)</f>
        <v>0</v>
      </c>
      <c r="K72" s="86">
        <f>_xlfn.MINIFS(Торговля!$N$7:$N$777,Торговля!$C$7:$C$777,$C72)</f>
        <v>0</v>
      </c>
      <c r="L72" s="87">
        <f>_xlfn.MINIFS(Торговля!$O$7:$O$777,Торговля!$C$7:$C$777,$C72)</f>
        <v>0</v>
      </c>
      <c r="M72" s="85">
        <f>_xlfn.MAXIFS(Торговля!$L$7:$L$777,Торговля!$C$7:$C$777,$C72)</f>
        <v>0</v>
      </c>
      <c r="N72" s="86">
        <f>_xlfn.MAXIFS(Торговля!$N$7:$N$777,Торговля!$C$7:$C$777,$C72)</f>
        <v>0</v>
      </c>
      <c r="O72" s="87">
        <f>_xlfn.MAXIFS(Торговля!$O$7:$O$777,Торговля!$C$7:$C$777,$C72)</f>
        <v>0</v>
      </c>
      <c r="P72" s="85">
        <f>IFERROR(SUMIFS(Торговля!$L$7:$L$777,Торговля!$C$7:$C$777,$C72),"")</f>
        <v>0</v>
      </c>
      <c r="Q72" s="86">
        <f>IFERROR(SUMIF(Торговля!$C$7:$C$777,$C72,Торговля!$N$7:$N$777),0)</f>
        <v>0</v>
      </c>
      <c r="R72" s="87" t="str">
        <f>IFERROR(SUMIF(Торговля!$C$7:$C$777,$C72,Торговля!$N$7:$N$777)/VLOOKUP($C72,Торговля!$C$7:$W$777,21,0),"")</f>
        <v/>
      </c>
      <c r="S72" s="168" t="str">
        <f t="shared" si="3"/>
        <v/>
      </c>
      <c r="T72" s="167">
        <f>IF(S72=0,0,($T71+$Q72+SUMIF(Торговля!$C$7:$C$777,$C72,Торговля!$S$7:$S$777)))</f>
        <v>0</v>
      </c>
    </row>
    <row r="73" spans="2:20">
      <c r="B73" s="78">
        <v>59</v>
      </c>
      <c r="C73" s="79" t="str" cm="1">
        <f t="array" ref="C73">IFERROR(_xlfn.SINGLE(INDEX(Торговля!$C$7:$C$777,_xlfn.AGGREGATE(15,6,(ROW(Торговля!$C$7:$C$777)-ROW(Торговля!$C$7)+1)/(FREQUENCY(Торговля!$C$7:$C$777,Торговля!$C$7:$C$777)&gt;=1),ROWS($C$15:$C73)))),"")</f>
        <v/>
      </c>
      <c r="D73" s="79" t="str">
        <f t="shared" si="0"/>
        <v/>
      </c>
      <c r="E73" s="80" cm="1">
        <f t="array" ref="E73">IFERROR(IF($C73=0,0,SUMPRODUCT(--(Торговля!$C$7:$C$777=$C73))),"")</f>
        <v>0</v>
      </c>
      <c r="F73" s="81" t="str" cm="1">
        <f t="array" ref="F73">IF($C73="","",SUMPRODUCT((Торговля!$C$7:$C$777=$C73)*(Торговля!$N$7:$N$777&gt;0)))</f>
        <v/>
      </c>
      <c r="G73" s="82" t="str">
        <f t="shared" si="1"/>
        <v/>
      </c>
      <c r="H73" s="83" t="str" cm="1">
        <f t="array" ref="H73">IF($C73="","",SUMPRODUCT((Торговля!$C$7:$C$777=$C73)*(Торговля!$N$7:$N$777&lt;0)))</f>
        <v/>
      </c>
      <c r="I73" s="84" t="str">
        <f t="shared" si="2"/>
        <v/>
      </c>
      <c r="J73" s="85">
        <f>_xlfn.MINIFS(Торговля!$L$7:$L$777,Торговля!$C$7:$C$777,$C73)</f>
        <v>0</v>
      </c>
      <c r="K73" s="86">
        <f>_xlfn.MINIFS(Торговля!$N$7:$N$777,Торговля!$C$7:$C$777,$C73)</f>
        <v>0</v>
      </c>
      <c r="L73" s="87">
        <f>_xlfn.MINIFS(Торговля!$O$7:$O$777,Торговля!$C$7:$C$777,$C73)</f>
        <v>0</v>
      </c>
      <c r="M73" s="85">
        <f>_xlfn.MAXIFS(Торговля!$L$7:$L$777,Торговля!$C$7:$C$777,$C73)</f>
        <v>0</v>
      </c>
      <c r="N73" s="86">
        <f>_xlfn.MAXIFS(Торговля!$N$7:$N$777,Торговля!$C$7:$C$777,$C73)</f>
        <v>0</v>
      </c>
      <c r="O73" s="87">
        <f>_xlfn.MAXIFS(Торговля!$O$7:$O$777,Торговля!$C$7:$C$777,$C73)</f>
        <v>0</v>
      </c>
      <c r="P73" s="85">
        <f>IFERROR(SUMIFS(Торговля!$L$7:$L$777,Торговля!$C$7:$C$777,$C73),"")</f>
        <v>0</v>
      </c>
      <c r="Q73" s="86">
        <f>IFERROR(SUMIF(Торговля!$C$7:$C$777,$C73,Торговля!$N$7:$N$777),0)</f>
        <v>0</v>
      </c>
      <c r="R73" s="87" t="str">
        <f>IFERROR(SUMIF(Торговля!$C$7:$C$777,$C73,Торговля!$N$7:$N$777)/VLOOKUP($C73,Торговля!$C$7:$W$777,21,0),"")</f>
        <v/>
      </c>
      <c r="S73" s="168" t="str">
        <f t="shared" si="3"/>
        <v/>
      </c>
      <c r="T73" s="167">
        <f>IF(S73=0,0,($T72+$Q73+SUMIF(Торговля!$C$7:$C$777,$C73,Торговля!$S$7:$S$777)))</f>
        <v>0</v>
      </c>
    </row>
    <row r="74" spans="2:20">
      <c r="B74" s="78">
        <v>60</v>
      </c>
      <c r="C74" s="79" t="str" cm="1">
        <f t="array" ref="C74">IFERROR(_xlfn.SINGLE(INDEX(Торговля!$C$7:$C$777,_xlfn.AGGREGATE(15,6,(ROW(Торговля!$C$7:$C$777)-ROW(Торговля!$C$7)+1)/(FREQUENCY(Торговля!$C$7:$C$777,Торговля!$C$7:$C$777)&gt;=1),ROWS($C$15:$C74)))),"")</f>
        <v/>
      </c>
      <c r="D74" s="79" t="str">
        <f t="shared" si="0"/>
        <v/>
      </c>
      <c r="E74" s="80" cm="1">
        <f t="array" ref="E74">IFERROR(IF($C74=0,0,SUMPRODUCT(--(Торговля!$C$7:$C$777=$C74))),"")</f>
        <v>0</v>
      </c>
      <c r="F74" s="81" t="str" cm="1">
        <f t="array" ref="F74">IF($C74="","",SUMPRODUCT((Торговля!$C$7:$C$777=$C74)*(Торговля!$N$7:$N$777&gt;0)))</f>
        <v/>
      </c>
      <c r="G74" s="82" t="str">
        <f t="shared" si="1"/>
        <v/>
      </c>
      <c r="H74" s="83" t="str" cm="1">
        <f t="array" ref="H74">IF($C74="","",SUMPRODUCT((Торговля!$C$7:$C$777=$C74)*(Торговля!$N$7:$N$777&lt;0)))</f>
        <v/>
      </c>
      <c r="I74" s="84" t="str">
        <f t="shared" si="2"/>
        <v/>
      </c>
      <c r="J74" s="85">
        <f>_xlfn.MINIFS(Торговля!$L$7:$L$777,Торговля!$C$7:$C$777,$C74)</f>
        <v>0</v>
      </c>
      <c r="K74" s="86">
        <f>_xlfn.MINIFS(Торговля!$N$7:$N$777,Торговля!$C$7:$C$777,$C74)</f>
        <v>0</v>
      </c>
      <c r="L74" s="87">
        <f>_xlfn.MINIFS(Торговля!$O$7:$O$777,Торговля!$C$7:$C$777,$C74)</f>
        <v>0</v>
      </c>
      <c r="M74" s="85">
        <f>_xlfn.MAXIFS(Торговля!$L$7:$L$777,Торговля!$C$7:$C$777,$C74)</f>
        <v>0</v>
      </c>
      <c r="N74" s="86">
        <f>_xlfn.MAXIFS(Торговля!$N$7:$N$777,Торговля!$C$7:$C$777,$C74)</f>
        <v>0</v>
      </c>
      <c r="O74" s="87">
        <f>_xlfn.MAXIFS(Торговля!$O$7:$O$777,Торговля!$C$7:$C$777,$C74)</f>
        <v>0</v>
      </c>
      <c r="P74" s="85">
        <f>IFERROR(SUMIFS(Торговля!$L$7:$L$777,Торговля!$C$7:$C$777,$C74),"")</f>
        <v>0</v>
      </c>
      <c r="Q74" s="86">
        <f>IFERROR(SUMIF(Торговля!$C$7:$C$777,$C74,Торговля!$N$7:$N$777),0)</f>
        <v>0</v>
      </c>
      <c r="R74" s="87" t="str">
        <f>IFERROR(SUMIF(Торговля!$C$7:$C$777,$C74,Торговля!$N$7:$N$777)/VLOOKUP($C74,Торговля!$C$7:$W$777,21,0),"")</f>
        <v/>
      </c>
      <c r="S74" s="168" t="str">
        <f t="shared" si="3"/>
        <v/>
      </c>
      <c r="T74" s="167">
        <f>IF(S74=0,0,($T73+$Q74+SUMIF(Торговля!$C$7:$C$777,$C74,Торговля!$S$7:$S$777)))</f>
        <v>0</v>
      </c>
    </row>
    <row r="75" spans="2:20">
      <c r="B75" s="78">
        <v>61</v>
      </c>
      <c r="C75" s="79" t="str" cm="1">
        <f t="array" ref="C75">IFERROR(_xlfn.SINGLE(INDEX(Торговля!$C$7:$C$777,_xlfn.AGGREGATE(15,6,(ROW(Торговля!$C$7:$C$777)-ROW(Торговля!$C$7)+1)/(FREQUENCY(Торговля!$C$7:$C$777,Торговля!$C$7:$C$777)&gt;=1),ROWS($C$15:$C75)))),"")</f>
        <v/>
      </c>
      <c r="D75" s="79" t="str">
        <f t="shared" si="0"/>
        <v/>
      </c>
      <c r="E75" s="80" cm="1">
        <f t="array" ref="E75">IFERROR(IF($C75=0,0,SUMPRODUCT(--(Торговля!$C$7:$C$777=$C75))),"")</f>
        <v>0</v>
      </c>
      <c r="F75" s="81" t="str" cm="1">
        <f t="array" ref="F75">IF($C75="","",SUMPRODUCT((Торговля!$C$7:$C$777=$C75)*(Торговля!$N$7:$N$777&gt;0)))</f>
        <v/>
      </c>
      <c r="G75" s="82" t="str">
        <f t="shared" si="1"/>
        <v/>
      </c>
      <c r="H75" s="83" t="str" cm="1">
        <f t="array" ref="H75">IF($C75="","",SUMPRODUCT((Торговля!$C$7:$C$777=$C75)*(Торговля!$N$7:$N$777&lt;0)))</f>
        <v/>
      </c>
      <c r="I75" s="84" t="str">
        <f t="shared" si="2"/>
        <v/>
      </c>
      <c r="J75" s="85">
        <f>_xlfn.MINIFS(Торговля!$L$7:$L$777,Торговля!$C$7:$C$777,$C75)</f>
        <v>0</v>
      </c>
      <c r="K75" s="86">
        <f>_xlfn.MINIFS(Торговля!$N$7:$N$777,Торговля!$C$7:$C$777,$C75)</f>
        <v>0</v>
      </c>
      <c r="L75" s="87">
        <f>_xlfn.MINIFS(Торговля!$O$7:$O$777,Торговля!$C$7:$C$777,$C75)</f>
        <v>0</v>
      </c>
      <c r="M75" s="85">
        <f>_xlfn.MAXIFS(Торговля!$L$7:$L$777,Торговля!$C$7:$C$777,$C75)</f>
        <v>0</v>
      </c>
      <c r="N75" s="86">
        <f>_xlfn.MAXIFS(Торговля!$N$7:$N$777,Торговля!$C$7:$C$777,$C75)</f>
        <v>0</v>
      </c>
      <c r="O75" s="87">
        <f>_xlfn.MAXIFS(Торговля!$O$7:$O$777,Торговля!$C$7:$C$777,$C75)</f>
        <v>0</v>
      </c>
      <c r="P75" s="85">
        <f>IFERROR(SUMIFS(Торговля!$L$7:$L$777,Торговля!$C$7:$C$777,$C75),"")</f>
        <v>0</v>
      </c>
      <c r="Q75" s="86">
        <f>IFERROR(SUMIF(Торговля!$C$7:$C$777,$C75,Торговля!$N$7:$N$777),0)</f>
        <v>0</v>
      </c>
      <c r="R75" s="87" t="str">
        <f>IFERROR(SUMIF(Торговля!$C$7:$C$777,$C75,Торговля!$N$7:$N$777)/VLOOKUP($C75,Торговля!$C$7:$W$777,21,0),"")</f>
        <v/>
      </c>
      <c r="S75" s="168" t="str">
        <f t="shared" si="3"/>
        <v/>
      </c>
      <c r="T75" s="167">
        <f>IF(S75=0,0,($T74+$Q75+SUMIF(Торговля!$C$7:$C$777,$C75,Торговля!$S$7:$S$777)))</f>
        <v>0</v>
      </c>
    </row>
    <row r="76" spans="2:20">
      <c r="B76" s="78">
        <v>62</v>
      </c>
      <c r="C76" s="79" t="str" cm="1">
        <f t="array" ref="C76">IFERROR(_xlfn.SINGLE(INDEX(Торговля!$C$7:$C$777,_xlfn.AGGREGATE(15,6,(ROW(Торговля!$C$7:$C$777)-ROW(Торговля!$C$7)+1)/(FREQUENCY(Торговля!$C$7:$C$777,Торговля!$C$7:$C$777)&gt;=1),ROWS($C$15:$C76)))),"")</f>
        <v/>
      </c>
      <c r="D76" s="79" t="str">
        <f t="shared" si="0"/>
        <v/>
      </c>
      <c r="E76" s="80" cm="1">
        <f t="array" ref="E76">IFERROR(IF($C76=0,0,SUMPRODUCT(--(Торговля!$C$7:$C$777=$C76))),"")</f>
        <v>0</v>
      </c>
      <c r="F76" s="81" t="str" cm="1">
        <f t="array" ref="F76">IF($C76="","",SUMPRODUCT((Торговля!$C$7:$C$777=$C76)*(Торговля!$N$7:$N$777&gt;0)))</f>
        <v/>
      </c>
      <c r="G76" s="82" t="str">
        <f t="shared" si="1"/>
        <v/>
      </c>
      <c r="H76" s="83" t="str" cm="1">
        <f t="array" ref="H76">IF($C76="","",SUMPRODUCT((Торговля!$C$7:$C$777=$C76)*(Торговля!$N$7:$N$777&lt;0)))</f>
        <v/>
      </c>
      <c r="I76" s="84" t="str">
        <f t="shared" si="2"/>
        <v/>
      </c>
      <c r="J76" s="85">
        <f>_xlfn.MINIFS(Торговля!$L$7:$L$777,Торговля!$C$7:$C$777,$C76)</f>
        <v>0</v>
      </c>
      <c r="K76" s="86">
        <f>_xlfn.MINIFS(Торговля!$N$7:$N$777,Торговля!$C$7:$C$777,$C76)</f>
        <v>0</v>
      </c>
      <c r="L76" s="87">
        <f>_xlfn.MINIFS(Торговля!$O$7:$O$777,Торговля!$C$7:$C$777,$C76)</f>
        <v>0</v>
      </c>
      <c r="M76" s="85">
        <f>_xlfn.MAXIFS(Торговля!$L$7:$L$777,Торговля!$C$7:$C$777,$C76)</f>
        <v>0</v>
      </c>
      <c r="N76" s="86">
        <f>_xlfn.MAXIFS(Торговля!$N$7:$N$777,Торговля!$C$7:$C$777,$C76)</f>
        <v>0</v>
      </c>
      <c r="O76" s="87">
        <f>_xlfn.MAXIFS(Торговля!$O$7:$O$777,Торговля!$C$7:$C$777,$C76)</f>
        <v>0</v>
      </c>
      <c r="P76" s="85">
        <f>IFERROR(SUMIFS(Торговля!$L$7:$L$777,Торговля!$C$7:$C$777,$C76),"")</f>
        <v>0</v>
      </c>
      <c r="Q76" s="86">
        <f>IFERROR(SUMIF(Торговля!$C$7:$C$777,$C76,Торговля!$N$7:$N$777),0)</f>
        <v>0</v>
      </c>
      <c r="R76" s="87" t="str">
        <f>IFERROR(SUMIF(Торговля!$C$7:$C$777,$C76,Торговля!$N$7:$N$777)/VLOOKUP($C76,Торговля!$C$7:$W$777,21,0),"")</f>
        <v/>
      </c>
      <c r="S76" s="168" t="str">
        <f t="shared" si="3"/>
        <v/>
      </c>
      <c r="T76" s="167">
        <f>IF(S76=0,0,($T75+$Q76+SUMIF(Торговля!$C$7:$C$777,$C76,Торговля!$S$7:$S$777)))</f>
        <v>0</v>
      </c>
    </row>
    <row r="77" spans="2:20">
      <c r="B77" s="78">
        <v>63</v>
      </c>
      <c r="C77" s="79" t="str" cm="1">
        <f t="array" ref="C77">IFERROR(_xlfn.SINGLE(INDEX(Торговля!$C$7:$C$777,_xlfn.AGGREGATE(15,6,(ROW(Торговля!$C$7:$C$777)-ROW(Торговля!$C$7)+1)/(FREQUENCY(Торговля!$C$7:$C$777,Торговля!$C$7:$C$777)&gt;=1),ROWS($C$15:$C77)))),"")</f>
        <v/>
      </c>
      <c r="D77" s="79" t="str">
        <f t="shared" si="0"/>
        <v/>
      </c>
      <c r="E77" s="80" cm="1">
        <f t="array" ref="E77">IFERROR(IF($C77=0,0,SUMPRODUCT(--(Торговля!$C$7:$C$777=$C77))),"")</f>
        <v>0</v>
      </c>
      <c r="F77" s="81" t="str" cm="1">
        <f t="array" ref="F77">IF($C77="","",SUMPRODUCT((Торговля!$C$7:$C$777=$C77)*(Торговля!$N$7:$N$777&gt;0)))</f>
        <v/>
      </c>
      <c r="G77" s="82" t="str">
        <f t="shared" si="1"/>
        <v/>
      </c>
      <c r="H77" s="83" t="str" cm="1">
        <f t="array" ref="H77">IF($C77="","",SUMPRODUCT((Торговля!$C$7:$C$777=$C77)*(Торговля!$N$7:$N$777&lt;0)))</f>
        <v/>
      </c>
      <c r="I77" s="84" t="str">
        <f t="shared" si="2"/>
        <v/>
      </c>
      <c r="J77" s="85">
        <f>_xlfn.MINIFS(Торговля!$L$7:$L$777,Торговля!$C$7:$C$777,$C77)</f>
        <v>0</v>
      </c>
      <c r="K77" s="86">
        <f>_xlfn.MINIFS(Торговля!$N$7:$N$777,Торговля!$C$7:$C$777,$C77)</f>
        <v>0</v>
      </c>
      <c r="L77" s="87">
        <f>_xlfn.MINIFS(Торговля!$O$7:$O$777,Торговля!$C$7:$C$777,$C77)</f>
        <v>0</v>
      </c>
      <c r="M77" s="85">
        <f>_xlfn.MAXIFS(Торговля!$L$7:$L$777,Торговля!$C$7:$C$777,$C77)</f>
        <v>0</v>
      </c>
      <c r="N77" s="86">
        <f>_xlfn.MAXIFS(Торговля!$N$7:$N$777,Торговля!$C$7:$C$777,$C77)</f>
        <v>0</v>
      </c>
      <c r="O77" s="87">
        <f>_xlfn.MAXIFS(Торговля!$O$7:$O$777,Торговля!$C$7:$C$777,$C77)</f>
        <v>0</v>
      </c>
      <c r="P77" s="85">
        <f>IFERROR(SUMIFS(Торговля!$L$7:$L$777,Торговля!$C$7:$C$777,$C77),"")</f>
        <v>0</v>
      </c>
      <c r="Q77" s="86">
        <f>IFERROR(SUMIF(Торговля!$C$7:$C$777,$C77,Торговля!$N$7:$N$777),0)</f>
        <v>0</v>
      </c>
      <c r="R77" s="87" t="str">
        <f>IFERROR(SUMIF(Торговля!$C$7:$C$777,$C77,Торговля!$N$7:$N$777)/VLOOKUP($C77,Торговля!$C$7:$W$777,21,0),"")</f>
        <v/>
      </c>
      <c r="S77" s="168" t="str">
        <f t="shared" si="3"/>
        <v/>
      </c>
      <c r="T77" s="167">
        <f>IF(S77=0,0,($T76+$Q77+SUMIF(Торговля!$C$7:$C$777,$C77,Торговля!$S$7:$S$777)))</f>
        <v>0</v>
      </c>
    </row>
    <row r="78" spans="2:20">
      <c r="B78" s="78">
        <v>64</v>
      </c>
      <c r="C78" s="79" t="str" cm="1">
        <f t="array" ref="C78">IFERROR(_xlfn.SINGLE(INDEX(Торговля!$C$7:$C$777,_xlfn.AGGREGATE(15,6,(ROW(Торговля!$C$7:$C$777)-ROW(Торговля!$C$7)+1)/(FREQUENCY(Торговля!$C$7:$C$777,Торговля!$C$7:$C$777)&gt;=1),ROWS($C$15:$C78)))),"")</f>
        <v/>
      </c>
      <c r="D78" s="79" t="str">
        <f t="shared" si="0"/>
        <v/>
      </c>
      <c r="E78" s="80" cm="1">
        <f t="array" ref="E78">IFERROR(IF($C78=0,0,SUMPRODUCT(--(Торговля!$C$7:$C$777=$C78))),"")</f>
        <v>0</v>
      </c>
      <c r="F78" s="81" t="str" cm="1">
        <f t="array" ref="F78">IF($C78="","",SUMPRODUCT((Торговля!$C$7:$C$777=$C78)*(Торговля!$N$7:$N$777&gt;0)))</f>
        <v/>
      </c>
      <c r="G78" s="82" t="str">
        <f t="shared" si="1"/>
        <v/>
      </c>
      <c r="H78" s="83" t="str" cm="1">
        <f t="array" ref="H78">IF($C78="","",SUMPRODUCT((Торговля!$C$7:$C$777=$C78)*(Торговля!$N$7:$N$777&lt;0)))</f>
        <v/>
      </c>
      <c r="I78" s="84" t="str">
        <f t="shared" si="2"/>
        <v/>
      </c>
      <c r="J78" s="85">
        <f>_xlfn.MINIFS(Торговля!$L$7:$L$777,Торговля!$C$7:$C$777,$C78)</f>
        <v>0</v>
      </c>
      <c r="K78" s="86">
        <f>_xlfn.MINIFS(Торговля!$N$7:$N$777,Торговля!$C$7:$C$777,$C78)</f>
        <v>0</v>
      </c>
      <c r="L78" s="87">
        <f>_xlfn.MINIFS(Торговля!$O$7:$O$777,Торговля!$C$7:$C$777,$C78)</f>
        <v>0</v>
      </c>
      <c r="M78" s="85">
        <f>_xlfn.MAXIFS(Торговля!$L$7:$L$777,Торговля!$C$7:$C$777,$C78)</f>
        <v>0</v>
      </c>
      <c r="N78" s="86">
        <f>_xlfn.MAXIFS(Торговля!$N$7:$N$777,Торговля!$C$7:$C$777,$C78)</f>
        <v>0</v>
      </c>
      <c r="O78" s="87">
        <f>_xlfn.MAXIFS(Торговля!$O$7:$O$777,Торговля!$C$7:$C$777,$C78)</f>
        <v>0</v>
      </c>
      <c r="P78" s="85">
        <f>IFERROR(SUMIFS(Торговля!$L$7:$L$777,Торговля!$C$7:$C$777,$C78),"")</f>
        <v>0</v>
      </c>
      <c r="Q78" s="86">
        <f>IFERROR(SUMIF(Торговля!$C$7:$C$777,$C78,Торговля!$N$7:$N$777),0)</f>
        <v>0</v>
      </c>
      <c r="R78" s="87" t="str">
        <f>IFERROR(SUMIF(Торговля!$C$7:$C$777,$C78,Торговля!$N$7:$N$777)/VLOOKUP($C78,Торговля!$C$7:$W$777,21,0),"")</f>
        <v/>
      </c>
      <c r="S78" s="168" t="str">
        <f t="shared" si="3"/>
        <v/>
      </c>
      <c r="T78" s="167">
        <f>IF(S78=0,0,($T77+$Q78+SUMIF(Торговля!$C$7:$C$777,$C78,Торговля!$S$7:$S$777)))</f>
        <v>0</v>
      </c>
    </row>
    <row r="79" spans="2:20">
      <c r="B79" s="78">
        <v>65</v>
      </c>
      <c r="C79" s="79" t="str" cm="1">
        <f t="array" ref="C79">IFERROR(_xlfn.SINGLE(INDEX(Торговля!$C$7:$C$777,_xlfn.AGGREGATE(15,6,(ROW(Торговля!$C$7:$C$777)-ROW(Торговля!$C$7)+1)/(FREQUENCY(Торговля!$C$7:$C$777,Торговля!$C$7:$C$777)&gt;=1),ROWS($C$15:$C79)))),"")</f>
        <v/>
      </c>
      <c r="D79" s="79" t="str">
        <f t="shared" si="0"/>
        <v/>
      </c>
      <c r="E79" s="80" cm="1">
        <f t="array" ref="E79">IFERROR(IF($C79=0,0,SUMPRODUCT(--(Торговля!$C$7:$C$777=$C79))),"")</f>
        <v>0</v>
      </c>
      <c r="F79" s="81" t="str" cm="1">
        <f t="array" ref="F79">IF($C79="","",SUMPRODUCT((Торговля!$C$7:$C$777=$C79)*(Торговля!$N$7:$N$777&gt;0)))</f>
        <v/>
      </c>
      <c r="G79" s="82" t="str">
        <f t="shared" si="1"/>
        <v/>
      </c>
      <c r="H79" s="83" t="str" cm="1">
        <f t="array" ref="H79">IF($C79="","",SUMPRODUCT((Торговля!$C$7:$C$777=$C79)*(Торговля!$N$7:$N$777&lt;0)))</f>
        <v/>
      </c>
      <c r="I79" s="84" t="str">
        <f t="shared" si="2"/>
        <v/>
      </c>
      <c r="J79" s="85">
        <f>_xlfn.MINIFS(Торговля!$L$7:$L$777,Торговля!$C$7:$C$777,$C79)</f>
        <v>0</v>
      </c>
      <c r="K79" s="86">
        <f>_xlfn.MINIFS(Торговля!$N$7:$N$777,Торговля!$C$7:$C$777,$C79)</f>
        <v>0</v>
      </c>
      <c r="L79" s="87">
        <f>_xlfn.MINIFS(Торговля!$O$7:$O$777,Торговля!$C$7:$C$777,$C79)</f>
        <v>0</v>
      </c>
      <c r="M79" s="85">
        <f>_xlfn.MAXIFS(Торговля!$L$7:$L$777,Торговля!$C$7:$C$777,$C79)</f>
        <v>0</v>
      </c>
      <c r="N79" s="86">
        <f>_xlfn.MAXIFS(Торговля!$N$7:$N$777,Торговля!$C$7:$C$777,$C79)</f>
        <v>0</v>
      </c>
      <c r="O79" s="87">
        <f>_xlfn.MAXIFS(Торговля!$O$7:$O$777,Торговля!$C$7:$C$777,$C79)</f>
        <v>0</v>
      </c>
      <c r="P79" s="85">
        <f>IFERROR(SUMIFS(Торговля!$L$7:$L$777,Торговля!$C$7:$C$777,$C79),"")</f>
        <v>0</v>
      </c>
      <c r="Q79" s="86">
        <f>IFERROR(SUMIF(Торговля!$C$7:$C$777,$C79,Торговля!$N$7:$N$777),0)</f>
        <v>0</v>
      </c>
      <c r="R79" s="87" t="str">
        <f>IFERROR(SUMIF(Торговля!$C$7:$C$777,$C79,Торговля!$N$7:$N$777)/VLOOKUP($C79,Торговля!$C$7:$W$777,21,0),"")</f>
        <v/>
      </c>
      <c r="S79" s="168" t="str">
        <f t="shared" si="3"/>
        <v/>
      </c>
      <c r="T79" s="167">
        <f>IF(S79=0,0,($T78+$Q79+SUMIF(Торговля!$C$7:$C$777,$C79,Торговля!$S$7:$S$777)))</f>
        <v>0</v>
      </c>
    </row>
    <row r="80" spans="2:20">
      <c r="B80" s="78">
        <v>66</v>
      </c>
      <c r="C80" s="79" t="str" cm="1">
        <f t="array" ref="C80">IFERROR(_xlfn.SINGLE(INDEX(Торговля!$C$7:$C$777,_xlfn.AGGREGATE(15,6,(ROW(Торговля!$C$7:$C$777)-ROW(Торговля!$C$7)+1)/(FREQUENCY(Торговля!$C$7:$C$777,Торговля!$C$7:$C$777)&gt;=1),ROWS($C$15:$C80)))),"")</f>
        <v/>
      </c>
      <c r="D80" s="79" t="str">
        <f t="shared" ref="D80:D124" si="4">IF(C80=0,0,TEXT($C80,"ДДДД"))</f>
        <v/>
      </c>
      <c r="E80" s="80" cm="1">
        <f t="array" ref="E80">IFERROR(IF($C80=0,0,SUMPRODUCT(--(Торговля!$C$7:$C$777=$C80))),"")</f>
        <v>0</v>
      </c>
      <c r="F80" s="81" t="str" cm="1">
        <f t="array" ref="F80">IF($C80="","",SUMPRODUCT((Торговля!$C$7:$C$777=$C80)*(Торговля!$N$7:$N$777&gt;0)))</f>
        <v/>
      </c>
      <c r="G80" s="82" t="str">
        <f t="shared" ref="G80:G125" si="5">IFERROR($F80/$E80,"")</f>
        <v/>
      </c>
      <c r="H80" s="83" t="str" cm="1">
        <f t="array" ref="H80">IF($C80="","",SUMPRODUCT((Торговля!$C$7:$C$777=$C80)*(Торговля!$N$7:$N$777&lt;0)))</f>
        <v/>
      </c>
      <c r="I80" s="84" t="str">
        <f t="shared" ref="I80:I125" si="6">IFERROR($H80/$E80,"")</f>
        <v/>
      </c>
      <c r="J80" s="85">
        <f>_xlfn.MINIFS(Торговля!$L$7:$L$777,Торговля!$C$7:$C$777,$C80)</f>
        <v>0</v>
      </c>
      <c r="K80" s="86">
        <f>_xlfn.MINIFS(Торговля!$N$7:$N$777,Торговля!$C$7:$C$777,$C80)</f>
        <v>0</v>
      </c>
      <c r="L80" s="87">
        <f>_xlfn.MINIFS(Торговля!$O$7:$O$777,Торговля!$C$7:$C$777,$C80)</f>
        <v>0</v>
      </c>
      <c r="M80" s="85">
        <f>_xlfn.MAXIFS(Торговля!$L$7:$L$777,Торговля!$C$7:$C$777,$C80)</f>
        <v>0</v>
      </c>
      <c r="N80" s="86">
        <f>_xlfn.MAXIFS(Торговля!$N$7:$N$777,Торговля!$C$7:$C$777,$C80)</f>
        <v>0</v>
      </c>
      <c r="O80" s="87">
        <f>_xlfn.MAXIFS(Торговля!$O$7:$O$777,Торговля!$C$7:$C$777,$C80)</f>
        <v>0</v>
      </c>
      <c r="P80" s="85">
        <f>IFERROR(SUMIFS(Торговля!$L$7:$L$777,Торговля!$C$7:$C$777,$C80),"")</f>
        <v>0</v>
      </c>
      <c r="Q80" s="86">
        <f>IFERROR(SUMIF(Торговля!$C$7:$C$777,$C80,Торговля!$N$7:$N$777),0)</f>
        <v>0</v>
      </c>
      <c r="R80" s="87" t="str">
        <f>IFERROR(SUMIF(Торговля!$C$7:$C$777,$C80,Торговля!$N$7:$N$777)/VLOOKUP($C80,Торговля!$C$7:$W$777,21,0),"")</f>
        <v/>
      </c>
      <c r="S80" s="168" t="str">
        <f t="shared" ref="S80:S124" si="7">IFERROR(VALUE($C80),"")</f>
        <v/>
      </c>
      <c r="T80" s="167">
        <f>IF(S80=0,0,($T79+$Q80+SUMIF(Торговля!$C$7:$C$777,$C80,Торговля!$S$7:$S$777)))</f>
        <v>0</v>
      </c>
    </row>
    <row r="81" spans="2:20">
      <c r="B81" s="78">
        <v>67</v>
      </c>
      <c r="C81" s="79" t="str" cm="1">
        <f t="array" ref="C81">IFERROR(_xlfn.SINGLE(INDEX(Торговля!$C$7:$C$777,_xlfn.AGGREGATE(15,6,(ROW(Торговля!$C$7:$C$777)-ROW(Торговля!$C$7)+1)/(FREQUENCY(Торговля!$C$7:$C$777,Торговля!$C$7:$C$777)&gt;=1),ROWS($C$15:$C81)))),"")</f>
        <v/>
      </c>
      <c r="D81" s="79" t="str">
        <f t="shared" si="4"/>
        <v/>
      </c>
      <c r="E81" s="80" cm="1">
        <f t="array" ref="E81">IFERROR(IF($C81=0,0,SUMPRODUCT(--(Торговля!$C$7:$C$777=$C81))),"")</f>
        <v>0</v>
      </c>
      <c r="F81" s="81" t="str" cm="1">
        <f t="array" ref="F81">IF($C81="","",SUMPRODUCT((Торговля!$C$7:$C$777=$C81)*(Торговля!$N$7:$N$777&gt;0)))</f>
        <v/>
      </c>
      <c r="G81" s="82" t="str">
        <f t="shared" si="5"/>
        <v/>
      </c>
      <c r="H81" s="83" t="str" cm="1">
        <f t="array" ref="H81">IF($C81="","",SUMPRODUCT((Торговля!$C$7:$C$777=$C81)*(Торговля!$N$7:$N$777&lt;0)))</f>
        <v/>
      </c>
      <c r="I81" s="84" t="str">
        <f t="shared" si="6"/>
        <v/>
      </c>
      <c r="J81" s="85">
        <f>_xlfn.MINIFS(Торговля!$L$7:$L$777,Торговля!$C$7:$C$777,$C81)</f>
        <v>0</v>
      </c>
      <c r="K81" s="86">
        <f>_xlfn.MINIFS(Торговля!$N$7:$N$777,Торговля!$C$7:$C$777,$C81)</f>
        <v>0</v>
      </c>
      <c r="L81" s="87">
        <f>_xlfn.MINIFS(Торговля!$O$7:$O$777,Торговля!$C$7:$C$777,$C81)</f>
        <v>0</v>
      </c>
      <c r="M81" s="85">
        <f>_xlfn.MAXIFS(Торговля!$L$7:$L$777,Торговля!$C$7:$C$777,$C81)</f>
        <v>0</v>
      </c>
      <c r="N81" s="86">
        <f>_xlfn.MAXIFS(Торговля!$N$7:$N$777,Торговля!$C$7:$C$777,$C81)</f>
        <v>0</v>
      </c>
      <c r="O81" s="87">
        <f>_xlfn.MAXIFS(Торговля!$O$7:$O$777,Торговля!$C$7:$C$777,$C81)</f>
        <v>0</v>
      </c>
      <c r="P81" s="85">
        <f>IFERROR(SUMIFS(Торговля!$L$7:$L$777,Торговля!$C$7:$C$777,$C81),"")</f>
        <v>0</v>
      </c>
      <c r="Q81" s="86">
        <f>IFERROR(SUMIF(Торговля!$C$7:$C$777,$C81,Торговля!$N$7:$N$777),0)</f>
        <v>0</v>
      </c>
      <c r="R81" s="87" t="str">
        <f>IFERROR(SUMIF(Торговля!$C$7:$C$777,$C81,Торговля!$N$7:$N$777)/VLOOKUP($C81,Торговля!$C$7:$W$777,21,0),"")</f>
        <v/>
      </c>
      <c r="S81" s="168" t="str">
        <f t="shared" si="7"/>
        <v/>
      </c>
      <c r="T81" s="167">
        <f>IF(S81=0,0,($T80+$Q81+SUMIF(Торговля!$C$7:$C$777,$C81,Торговля!$S$7:$S$777)))</f>
        <v>0</v>
      </c>
    </row>
    <row r="82" spans="2:20">
      <c r="B82" s="78">
        <v>68</v>
      </c>
      <c r="C82" s="79" t="str" cm="1">
        <f t="array" ref="C82">IFERROR(_xlfn.SINGLE(INDEX(Торговля!$C$7:$C$777,_xlfn.AGGREGATE(15,6,(ROW(Торговля!$C$7:$C$777)-ROW(Торговля!$C$7)+1)/(FREQUENCY(Торговля!$C$7:$C$777,Торговля!$C$7:$C$777)&gt;=1),ROWS($C$15:$C82)))),"")</f>
        <v/>
      </c>
      <c r="D82" s="79" t="str">
        <f t="shared" si="4"/>
        <v/>
      </c>
      <c r="E82" s="80" cm="1">
        <f t="array" ref="E82">IFERROR(IF($C82=0,0,SUMPRODUCT(--(Торговля!$C$7:$C$777=$C82))),"")</f>
        <v>0</v>
      </c>
      <c r="F82" s="81" t="str" cm="1">
        <f t="array" ref="F82">IF($C82="","",SUMPRODUCT((Торговля!$C$7:$C$777=$C82)*(Торговля!$N$7:$N$777&gt;0)))</f>
        <v/>
      </c>
      <c r="G82" s="82" t="str">
        <f t="shared" si="5"/>
        <v/>
      </c>
      <c r="H82" s="83" t="str" cm="1">
        <f t="array" ref="H82">IF($C82="","",SUMPRODUCT((Торговля!$C$7:$C$777=$C82)*(Торговля!$N$7:$N$777&lt;0)))</f>
        <v/>
      </c>
      <c r="I82" s="84" t="str">
        <f t="shared" si="6"/>
        <v/>
      </c>
      <c r="J82" s="85">
        <f>_xlfn.MINIFS(Торговля!$L$7:$L$777,Торговля!$C$7:$C$777,$C82)</f>
        <v>0</v>
      </c>
      <c r="K82" s="86">
        <f>_xlfn.MINIFS(Торговля!$N$7:$N$777,Торговля!$C$7:$C$777,$C82)</f>
        <v>0</v>
      </c>
      <c r="L82" s="87">
        <f>_xlfn.MINIFS(Торговля!$O$7:$O$777,Торговля!$C$7:$C$777,$C82)</f>
        <v>0</v>
      </c>
      <c r="M82" s="85">
        <f>_xlfn.MAXIFS(Торговля!$L$7:$L$777,Торговля!$C$7:$C$777,$C82)</f>
        <v>0</v>
      </c>
      <c r="N82" s="86">
        <f>_xlfn.MAXIFS(Торговля!$N$7:$N$777,Торговля!$C$7:$C$777,$C82)</f>
        <v>0</v>
      </c>
      <c r="O82" s="87">
        <f>_xlfn.MAXIFS(Торговля!$O$7:$O$777,Торговля!$C$7:$C$777,$C82)</f>
        <v>0</v>
      </c>
      <c r="P82" s="85">
        <f>IFERROR(SUMIFS(Торговля!$L$7:$L$777,Торговля!$C$7:$C$777,$C82),"")</f>
        <v>0</v>
      </c>
      <c r="Q82" s="86">
        <f>IFERROR(SUMIF(Торговля!$C$7:$C$777,$C82,Торговля!$N$7:$N$777),0)</f>
        <v>0</v>
      </c>
      <c r="R82" s="87" t="str">
        <f>IFERROR(SUMIF(Торговля!$C$7:$C$777,$C82,Торговля!$N$7:$N$777)/VLOOKUP($C82,Торговля!$C$7:$W$777,21,0),"")</f>
        <v/>
      </c>
      <c r="S82" s="168" t="str">
        <f t="shared" si="7"/>
        <v/>
      </c>
      <c r="T82" s="167">
        <f>IF(S82=0,0,($T81+$Q82+SUMIF(Торговля!$C$7:$C$777,$C82,Торговля!$S$7:$S$777)))</f>
        <v>0</v>
      </c>
    </row>
    <row r="83" spans="2:20">
      <c r="B83" s="78">
        <v>69</v>
      </c>
      <c r="C83" s="79" t="str" cm="1">
        <f t="array" ref="C83">IFERROR(_xlfn.SINGLE(INDEX(Торговля!$C$7:$C$777,_xlfn.AGGREGATE(15,6,(ROW(Торговля!$C$7:$C$777)-ROW(Торговля!$C$7)+1)/(FREQUENCY(Торговля!$C$7:$C$777,Торговля!$C$7:$C$777)&gt;=1),ROWS($C$15:$C83)))),"")</f>
        <v/>
      </c>
      <c r="D83" s="79" t="str">
        <f t="shared" si="4"/>
        <v/>
      </c>
      <c r="E83" s="80" cm="1">
        <f t="array" ref="E83">IFERROR(IF($C83=0,0,SUMPRODUCT(--(Торговля!$C$7:$C$777=$C83))),"")</f>
        <v>0</v>
      </c>
      <c r="F83" s="81" t="str" cm="1">
        <f t="array" ref="F83">IF($C83="","",SUMPRODUCT((Торговля!$C$7:$C$777=$C83)*(Торговля!$N$7:$N$777&gt;0)))</f>
        <v/>
      </c>
      <c r="G83" s="82" t="str">
        <f t="shared" si="5"/>
        <v/>
      </c>
      <c r="H83" s="83" t="str" cm="1">
        <f t="array" ref="H83">IF($C83="","",SUMPRODUCT((Торговля!$C$7:$C$777=$C83)*(Торговля!$N$7:$N$777&lt;0)))</f>
        <v/>
      </c>
      <c r="I83" s="84" t="str">
        <f t="shared" si="6"/>
        <v/>
      </c>
      <c r="J83" s="85">
        <f>_xlfn.MINIFS(Торговля!$L$7:$L$777,Торговля!$C$7:$C$777,$C83)</f>
        <v>0</v>
      </c>
      <c r="K83" s="86">
        <f>_xlfn.MINIFS(Торговля!$N$7:$N$777,Торговля!$C$7:$C$777,$C83)</f>
        <v>0</v>
      </c>
      <c r="L83" s="87">
        <f>_xlfn.MINIFS(Торговля!$O$7:$O$777,Торговля!$C$7:$C$777,$C83)</f>
        <v>0</v>
      </c>
      <c r="M83" s="85">
        <f>_xlfn.MAXIFS(Торговля!$L$7:$L$777,Торговля!$C$7:$C$777,$C83)</f>
        <v>0</v>
      </c>
      <c r="N83" s="86">
        <f>_xlfn.MAXIFS(Торговля!$N$7:$N$777,Торговля!$C$7:$C$777,$C83)</f>
        <v>0</v>
      </c>
      <c r="O83" s="87">
        <f>_xlfn.MAXIFS(Торговля!$O$7:$O$777,Торговля!$C$7:$C$777,$C83)</f>
        <v>0</v>
      </c>
      <c r="P83" s="85">
        <f>IFERROR(SUMIFS(Торговля!$L$7:$L$777,Торговля!$C$7:$C$777,$C83),"")</f>
        <v>0</v>
      </c>
      <c r="Q83" s="86">
        <f>IFERROR(SUMIF(Торговля!$C$7:$C$777,$C83,Торговля!$N$7:$N$777),0)</f>
        <v>0</v>
      </c>
      <c r="R83" s="87" t="str">
        <f>IFERROR(SUMIF(Торговля!$C$7:$C$777,$C83,Торговля!$N$7:$N$777)/VLOOKUP($C83,Торговля!$C$7:$W$777,21,0),"")</f>
        <v/>
      </c>
      <c r="S83" s="168" t="str">
        <f t="shared" si="7"/>
        <v/>
      </c>
      <c r="T83" s="167">
        <f>IF(S83=0,0,($T82+$Q83+SUMIF(Торговля!$C$7:$C$777,$C83,Торговля!$S$7:$S$777)))</f>
        <v>0</v>
      </c>
    </row>
    <row r="84" spans="2:20">
      <c r="B84" s="78">
        <v>70</v>
      </c>
      <c r="C84" s="79" t="str" cm="1">
        <f t="array" ref="C84">IFERROR(_xlfn.SINGLE(INDEX(Торговля!$C$7:$C$777,_xlfn.AGGREGATE(15,6,(ROW(Торговля!$C$7:$C$777)-ROW(Торговля!$C$7)+1)/(FREQUENCY(Торговля!$C$7:$C$777,Торговля!$C$7:$C$777)&gt;=1),ROWS($C$15:$C84)))),"")</f>
        <v/>
      </c>
      <c r="D84" s="79" t="str">
        <f t="shared" si="4"/>
        <v/>
      </c>
      <c r="E84" s="80" cm="1">
        <f t="array" ref="E84">IFERROR(IF($C84=0,0,SUMPRODUCT(--(Торговля!$C$7:$C$777=$C84))),"")</f>
        <v>0</v>
      </c>
      <c r="F84" s="81" t="str" cm="1">
        <f t="array" ref="F84">IF($C84="","",SUMPRODUCT((Торговля!$C$7:$C$777=$C84)*(Торговля!$N$7:$N$777&gt;0)))</f>
        <v/>
      </c>
      <c r="G84" s="82" t="str">
        <f t="shared" si="5"/>
        <v/>
      </c>
      <c r="H84" s="83" t="str" cm="1">
        <f t="array" ref="H84">IF($C84="","",SUMPRODUCT((Торговля!$C$7:$C$777=$C84)*(Торговля!$N$7:$N$777&lt;0)))</f>
        <v/>
      </c>
      <c r="I84" s="84" t="str">
        <f t="shared" si="6"/>
        <v/>
      </c>
      <c r="J84" s="85">
        <f>_xlfn.MINIFS(Торговля!$L$7:$L$777,Торговля!$C$7:$C$777,$C84)</f>
        <v>0</v>
      </c>
      <c r="K84" s="86">
        <f>_xlfn.MINIFS(Торговля!$N$7:$N$777,Торговля!$C$7:$C$777,$C84)</f>
        <v>0</v>
      </c>
      <c r="L84" s="87">
        <f>_xlfn.MINIFS(Торговля!$O$7:$O$777,Торговля!$C$7:$C$777,$C84)</f>
        <v>0</v>
      </c>
      <c r="M84" s="85">
        <f>_xlfn.MAXIFS(Торговля!$L$7:$L$777,Торговля!$C$7:$C$777,$C84)</f>
        <v>0</v>
      </c>
      <c r="N84" s="86">
        <f>_xlfn.MAXIFS(Торговля!$N$7:$N$777,Торговля!$C$7:$C$777,$C84)</f>
        <v>0</v>
      </c>
      <c r="O84" s="87">
        <f>_xlfn.MAXIFS(Торговля!$O$7:$O$777,Торговля!$C$7:$C$777,$C84)</f>
        <v>0</v>
      </c>
      <c r="P84" s="85">
        <f>IFERROR(SUMIFS(Торговля!$L$7:$L$777,Торговля!$C$7:$C$777,$C84),"")</f>
        <v>0</v>
      </c>
      <c r="Q84" s="86">
        <f>IFERROR(SUMIF(Торговля!$C$7:$C$777,$C84,Торговля!$N$7:$N$777),0)</f>
        <v>0</v>
      </c>
      <c r="R84" s="87" t="str">
        <f>IFERROR(SUMIF(Торговля!$C$7:$C$777,$C84,Торговля!$N$7:$N$777)/VLOOKUP($C84,Торговля!$C$7:$W$777,21,0),"")</f>
        <v/>
      </c>
      <c r="S84" s="168" t="str">
        <f t="shared" si="7"/>
        <v/>
      </c>
      <c r="T84" s="167">
        <f>IF(S84=0,0,($T83+$Q84+SUMIF(Торговля!$C$7:$C$777,$C84,Торговля!$S$7:$S$777)))</f>
        <v>0</v>
      </c>
    </row>
    <row r="85" spans="2:20">
      <c r="B85" s="78">
        <v>71</v>
      </c>
      <c r="C85" s="79" t="str" cm="1">
        <f t="array" ref="C85">IFERROR(_xlfn.SINGLE(INDEX(Торговля!$C$7:$C$777,_xlfn.AGGREGATE(15,6,(ROW(Торговля!$C$7:$C$777)-ROW(Торговля!$C$7)+1)/(FREQUENCY(Торговля!$C$7:$C$777,Торговля!$C$7:$C$777)&gt;=1),ROWS($C$15:$C85)))),"")</f>
        <v/>
      </c>
      <c r="D85" s="79" t="str">
        <f t="shared" si="4"/>
        <v/>
      </c>
      <c r="E85" s="80" cm="1">
        <f t="array" ref="E85">IFERROR(IF($C85=0,0,SUMPRODUCT(--(Торговля!$C$7:$C$777=$C85))),"")</f>
        <v>0</v>
      </c>
      <c r="F85" s="81" t="str" cm="1">
        <f t="array" ref="F85">IF($C85="","",SUMPRODUCT((Торговля!$C$7:$C$777=$C85)*(Торговля!$N$7:$N$777&gt;0)))</f>
        <v/>
      </c>
      <c r="G85" s="82" t="str">
        <f t="shared" si="5"/>
        <v/>
      </c>
      <c r="H85" s="83" t="str" cm="1">
        <f t="array" ref="H85">IF($C85="","",SUMPRODUCT((Торговля!$C$7:$C$777=$C85)*(Торговля!$N$7:$N$777&lt;0)))</f>
        <v/>
      </c>
      <c r="I85" s="84" t="str">
        <f t="shared" si="6"/>
        <v/>
      </c>
      <c r="J85" s="85">
        <f>_xlfn.MINIFS(Торговля!$L$7:$L$777,Торговля!$C$7:$C$777,$C85)</f>
        <v>0</v>
      </c>
      <c r="K85" s="86">
        <f>_xlfn.MINIFS(Торговля!$N$7:$N$777,Торговля!$C$7:$C$777,$C85)</f>
        <v>0</v>
      </c>
      <c r="L85" s="87">
        <f>_xlfn.MINIFS(Торговля!$O$7:$O$777,Торговля!$C$7:$C$777,$C85)</f>
        <v>0</v>
      </c>
      <c r="M85" s="85">
        <f>_xlfn.MAXIFS(Торговля!$L$7:$L$777,Торговля!$C$7:$C$777,$C85)</f>
        <v>0</v>
      </c>
      <c r="N85" s="86">
        <f>_xlfn.MAXIFS(Торговля!$N$7:$N$777,Торговля!$C$7:$C$777,$C85)</f>
        <v>0</v>
      </c>
      <c r="O85" s="87">
        <f>_xlfn.MAXIFS(Торговля!$O$7:$O$777,Торговля!$C$7:$C$777,$C85)</f>
        <v>0</v>
      </c>
      <c r="P85" s="85">
        <f>IFERROR(SUMIFS(Торговля!$L$7:$L$777,Торговля!$C$7:$C$777,$C85),"")</f>
        <v>0</v>
      </c>
      <c r="Q85" s="86">
        <f>IFERROR(SUMIF(Торговля!$C$7:$C$777,$C85,Торговля!$N$7:$N$777),0)</f>
        <v>0</v>
      </c>
      <c r="R85" s="87" t="str">
        <f>IFERROR(SUMIF(Торговля!$C$7:$C$777,$C85,Торговля!$N$7:$N$777)/VLOOKUP($C85,Торговля!$C$7:$W$777,21,0),"")</f>
        <v/>
      </c>
      <c r="S85" s="168" t="str">
        <f t="shared" si="7"/>
        <v/>
      </c>
      <c r="T85" s="167">
        <f>IF(S85=0,0,($T84+$Q85+SUMIF(Торговля!$C$7:$C$777,$C85,Торговля!$S$7:$S$777)))</f>
        <v>0</v>
      </c>
    </row>
    <row r="86" spans="2:20">
      <c r="B86" s="78">
        <v>72</v>
      </c>
      <c r="C86" s="79" t="str" cm="1">
        <f t="array" ref="C86">IFERROR(_xlfn.SINGLE(INDEX(Торговля!$C$7:$C$777,_xlfn.AGGREGATE(15,6,(ROW(Торговля!$C$7:$C$777)-ROW(Торговля!$C$7)+1)/(FREQUENCY(Торговля!$C$7:$C$777,Торговля!$C$7:$C$777)&gt;=1),ROWS($C$15:$C86)))),"")</f>
        <v/>
      </c>
      <c r="D86" s="79" t="str">
        <f t="shared" si="4"/>
        <v/>
      </c>
      <c r="E86" s="80" cm="1">
        <f t="array" ref="E86">IFERROR(IF($C86=0,0,SUMPRODUCT(--(Торговля!$C$7:$C$777=$C86))),"")</f>
        <v>0</v>
      </c>
      <c r="F86" s="81" t="str" cm="1">
        <f t="array" ref="F86">IF($C86="","",SUMPRODUCT((Торговля!$C$7:$C$777=$C86)*(Торговля!$N$7:$N$777&gt;0)))</f>
        <v/>
      </c>
      <c r="G86" s="82" t="str">
        <f t="shared" si="5"/>
        <v/>
      </c>
      <c r="H86" s="83" t="str" cm="1">
        <f t="array" ref="H86">IF($C86="","",SUMPRODUCT((Торговля!$C$7:$C$777=$C86)*(Торговля!$N$7:$N$777&lt;0)))</f>
        <v/>
      </c>
      <c r="I86" s="84" t="str">
        <f t="shared" si="6"/>
        <v/>
      </c>
      <c r="J86" s="85">
        <f>_xlfn.MINIFS(Торговля!$L$7:$L$777,Торговля!$C$7:$C$777,$C86)</f>
        <v>0</v>
      </c>
      <c r="K86" s="86">
        <f>_xlfn.MINIFS(Торговля!$N$7:$N$777,Торговля!$C$7:$C$777,$C86)</f>
        <v>0</v>
      </c>
      <c r="L86" s="87">
        <f>_xlfn.MINIFS(Торговля!$O$7:$O$777,Торговля!$C$7:$C$777,$C86)</f>
        <v>0</v>
      </c>
      <c r="M86" s="85">
        <f>_xlfn.MAXIFS(Торговля!$L$7:$L$777,Торговля!$C$7:$C$777,$C86)</f>
        <v>0</v>
      </c>
      <c r="N86" s="86">
        <f>_xlfn.MAXIFS(Торговля!$N$7:$N$777,Торговля!$C$7:$C$777,$C86)</f>
        <v>0</v>
      </c>
      <c r="O86" s="87">
        <f>_xlfn.MAXIFS(Торговля!$O$7:$O$777,Торговля!$C$7:$C$777,$C86)</f>
        <v>0</v>
      </c>
      <c r="P86" s="85">
        <f>IFERROR(SUMIFS(Торговля!$L$7:$L$777,Торговля!$C$7:$C$777,$C86),"")</f>
        <v>0</v>
      </c>
      <c r="Q86" s="86">
        <f>IFERROR(SUMIF(Торговля!$C$7:$C$777,$C86,Торговля!$N$7:$N$777),0)</f>
        <v>0</v>
      </c>
      <c r="R86" s="87" t="str">
        <f>IFERROR(SUMIF(Торговля!$C$7:$C$777,$C86,Торговля!$N$7:$N$777)/VLOOKUP($C86,Торговля!$C$7:$W$777,21,0),"")</f>
        <v/>
      </c>
      <c r="S86" s="168" t="str">
        <f t="shared" si="7"/>
        <v/>
      </c>
      <c r="T86" s="167">
        <f>IF(S86=0,0,($T85+$Q86+SUMIF(Торговля!$C$7:$C$777,$C86,Торговля!$S$7:$S$777)))</f>
        <v>0</v>
      </c>
    </row>
    <row r="87" spans="2:20">
      <c r="B87" s="78">
        <v>73</v>
      </c>
      <c r="C87" s="79" t="str" cm="1">
        <f t="array" ref="C87">IFERROR(_xlfn.SINGLE(INDEX(Торговля!$C$7:$C$777,_xlfn.AGGREGATE(15,6,(ROW(Торговля!$C$7:$C$777)-ROW(Торговля!$C$7)+1)/(FREQUENCY(Торговля!$C$7:$C$777,Торговля!$C$7:$C$777)&gt;=1),ROWS($C$15:$C87)))),"")</f>
        <v/>
      </c>
      <c r="D87" s="79" t="str">
        <f t="shared" si="4"/>
        <v/>
      </c>
      <c r="E87" s="80" cm="1">
        <f t="array" ref="E87">IFERROR(IF($C87=0,0,SUMPRODUCT(--(Торговля!$C$7:$C$777=$C87))),"")</f>
        <v>0</v>
      </c>
      <c r="F87" s="81" t="str" cm="1">
        <f t="array" ref="F87">IF($C87="","",SUMPRODUCT((Торговля!$C$7:$C$777=$C87)*(Торговля!$N$7:$N$777&gt;0)))</f>
        <v/>
      </c>
      <c r="G87" s="82" t="str">
        <f t="shared" si="5"/>
        <v/>
      </c>
      <c r="H87" s="83" t="str" cm="1">
        <f t="array" ref="H87">IF($C87="","",SUMPRODUCT((Торговля!$C$7:$C$777=$C87)*(Торговля!$N$7:$N$777&lt;0)))</f>
        <v/>
      </c>
      <c r="I87" s="84" t="str">
        <f t="shared" si="6"/>
        <v/>
      </c>
      <c r="J87" s="85">
        <f>_xlfn.MINIFS(Торговля!$L$7:$L$777,Торговля!$C$7:$C$777,$C87)</f>
        <v>0</v>
      </c>
      <c r="K87" s="86">
        <f>_xlfn.MINIFS(Торговля!$N$7:$N$777,Торговля!$C$7:$C$777,$C87)</f>
        <v>0</v>
      </c>
      <c r="L87" s="87">
        <f>_xlfn.MINIFS(Торговля!$O$7:$O$777,Торговля!$C$7:$C$777,$C87)</f>
        <v>0</v>
      </c>
      <c r="M87" s="85">
        <f>_xlfn.MAXIFS(Торговля!$L$7:$L$777,Торговля!$C$7:$C$777,$C87)</f>
        <v>0</v>
      </c>
      <c r="N87" s="86">
        <f>_xlfn.MAXIFS(Торговля!$N$7:$N$777,Торговля!$C$7:$C$777,$C87)</f>
        <v>0</v>
      </c>
      <c r="O87" s="87">
        <f>_xlfn.MAXIFS(Торговля!$O$7:$O$777,Торговля!$C$7:$C$777,$C87)</f>
        <v>0</v>
      </c>
      <c r="P87" s="85">
        <f>IFERROR(SUMIFS(Торговля!$L$7:$L$777,Торговля!$C$7:$C$777,$C87),"")</f>
        <v>0</v>
      </c>
      <c r="Q87" s="86">
        <f>IFERROR(SUMIF(Торговля!$C$7:$C$777,$C87,Торговля!$N$7:$N$777),0)</f>
        <v>0</v>
      </c>
      <c r="R87" s="87" t="str">
        <f>IFERROR(SUMIF(Торговля!$C$7:$C$777,$C87,Торговля!$N$7:$N$777)/VLOOKUP($C87,Торговля!$C$7:$W$777,21,0),"")</f>
        <v/>
      </c>
      <c r="S87" s="168" t="str">
        <f t="shared" si="7"/>
        <v/>
      </c>
      <c r="T87" s="167">
        <f>IF(S87=0,0,($T86+$Q87+SUMIF(Торговля!$C$7:$C$777,$C87,Торговля!$S$7:$S$777)))</f>
        <v>0</v>
      </c>
    </row>
    <row r="88" spans="2:20">
      <c r="B88" s="78">
        <v>74</v>
      </c>
      <c r="C88" s="79" t="str" cm="1">
        <f t="array" ref="C88">IFERROR(_xlfn.SINGLE(INDEX(Торговля!$C$7:$C$777,_xlfn.AGGREGATE(15,6,(ROW(Торговля!$C$7:$C$777)-ROW(Торговля!$C$7)+1)/(FREQUENCY(Торговля!$C$7:$C$777,Торговля!$C$7:$C$777)&gt;=1),ROWS($C$15:$C88)))),"")</f>
        <v/>
      </c>
      <c r="D88" s="79" t="str">
        <f t="shared" si="4"/>
        <v/>
      </c>
      <c r="E88" s="80" cm="1">
        <f t="array" ref="E88">IFERROR(IF($C88=0,0,SUMPRODUCT(--(Торговля!$C$7:$C$777=$C88))),"")</f>
        <v>0</v>
      </c>
      <c r="F88" s="81" t="str" cm="1">
        <f t="array" ref="F88">IF($C88="","",SUMPRODUCT((Торговля!$C$7:$C$777=$C88)*(Торговля!$N$7:$N$777&gt;0)))</f>
        <v/>
      </c>
      <c r="G88" s="82" t="str">
        <f t="shared" si="5"/>
        <v/>
      </c>
      <c r="H88" s="83" t="str" cm="1">
        <f t="array" ref="H88">IF($C88="","",SUMPRODUCT((Торговля!$C$7:$C$777=$C88)*(Торговля!$N$7:$N$777&lt;0)))</f>
        <v/>
      </c>
      <c r="I88" s="84" t="str">
        <f t="shared" si="6"/>
        <v/>
      </c>
      <c r="J88" s="85">
        <f>_xlfn.MINIFS(Торговля!$L$7:$L$777,Торговля!$C$7:$C$777,$C88)</f>
        <v>0</v>
      </c>
      <c r="K88" s="86">
        <f>_xlfn.MINIFS(Торговля!$N$7:$N$777,Торговля!$C$7:$C$777,$C88)</f>
        <v>0</v>
      </c>
      <c r="L88" s="87">
        <f>_xlfn.MINIFS(Торговля!$O$7:$O$777,Торговля!$C$7:$C$777,$C88)</f>
        <v>0</v>
      </c>
      <c r="M88" s="85">
        <f>_xlfn.MAXIFS(Торговля!$L$7:$L$777,Торговля!$C$7:$C$777,$C88)</f>
        <v>0</v>
      </c>
      <c r="N88" s="86">
        <f>_xlfn.MAXIFS(Торговля!$N$7:$N$777,Торговля!$C$7:$C$777,$C88)</f>
        <v>0</v>
      </c>
      <c r="O88" s="87">
        <f>_xlfn.MAXIFS(Торговля!$O$7:$O$777,Торговля!$C$7:$C$777,$C88)</f>
        <v>0</v>
      </c>
      <c r="P88" s="85">
        <f>IFERROR(SUMIFS(Торговля!$L$7:$L$777,Торговля!$C$7:$C$777,$C88),"")</f>
        <v>0</v>
      </c>
      <c r="Q88" s="86">
        <f>IFERROR(SUMIF(Торговля!$C$7:$C$777,$C88,Торговля!$N$7:$N$777),0)</f>
        <v>0</v>
      </c>
      <c r="R88" s="87" t="str">
        <f>IFERROR(SUMIF(Торговля!$C$7:$C$777,$C88,Торговля!$N$7:$N$777)/VLOOKUP($C88,Торговля!$C$7:$W$777,21,0),"")</f>
        <v/>
      </c>
      <c r="S88" s="168" t="str">
        <f t="shared" si="7"/>
        <v/>
      </c>
      <c r="T88" s="167">
        <f>IF(S88=0,0,($T87+$Q88+SUMIF(Торговля!$C$7:$C$777,$C88,Торговля!$S$7:$S$777)))</f>
        <v>0</v>
      </c>
    </row>
    <row r="89" spans="2:20">
      <c r="B89" s="78">
        <v>75</v>
      </c>
      <c r="C89" s="79" t="str" cm="1">
        <f t="array" ref="C89">IFERROR(_xlfn.SINGLE(INDEX(Торговля!$C$7:$C$777,_xlfn.AGGREGATE(15,6,(ROW(Торговля!$C$7:$C$777)-ROW(Торговля!$C$7)+1)/(FREQUENCY(Торговля!$C$7:$C$777,Торговля!$C$7:$C$777)&gt;=1),ROWS($C$15:$C89)))),"")</f>
        <v/>
      </c>
      <c r="D89" s="79" t="str">
        <f t="shared" si="4"/>
        <v/>
      </c>
      <c r="E89" s="80" cm="1">
        <f t="array" ref="E89">IFERROR(IF($C89=0,0,SUMPRODUCT(--(Торговля!$C$7:$C$777=$C89))),"")</f>
        <v>0</v>
      </c>
      <c r="F89" s="81" t="str" cm="1">
        <f t="array" ref="F89">IF($C89="","",SUMPRODUCT((Торговля!$C$7:$C$777=$C89)*(Торговля!$N$7:$N$777&gt;0)))</f>
        <v/>
      </c>
      <c r="G89" s="82" t="str">
        <f t="shared" si="5"/>
        <v/>
      </c>
      <c r="H89" s="83" t="str" cm="1">
        <f t="array" ref="H89">IF($C89="","",SUMPRODUCT((Торговля!$C$7:$C$777=$C89)*(Торговля!$N$7:$N$777&lt;0)))</f>
        <v/>
      </c>
      <c r="I89" s="84" t="str">
        <f t="shared" si="6"/>
        <v/>
      </c>
      <c r="J89" s="85">
        <f>_xlfn.MINIFS(Торговля!$L$7:$L$777,Торговля!$C$7:$C$777,$C89)</f>
        <v>0</v>
      </c>
      <c r="K89" s="86">
        <f>_xlfn.MINIFS(Торговля!$N$7:$N$777,Торговля!$C$7:$C$777,$C89)</f>
        <v>0</v>
      </c>
      <c r="L89" s="87">
        <f>_xlfn.MINIFS(Торговля!$O$7:$O$777,Торговля!$C$7:$C$777,$C89)</f>
        <v>0</v>
      </c>
      <c r="M89" s="85">
        <f>_xlfn.MAXIFS(Торговля!$L$7:$L$777,Торговля!$C$7:$C$777,$C89)</f>
        <v>0</v>
      </c>
      <c r="N89" s="86">
        <f>_xlfn.MAXIFS(Торговля!$N$7:$N$777,Торговля!$C$7:$C$777,$C89)</f>
        <v>0</v>
      </c>
      <c r="O89" s="87">
        <f>_xlfn.MAXIFS(Торговля!$O$7:$O$777,Торговля!$C$7:$C$777,$C89)</f>
        <v>0</v>
      </c>
      <c r="P89" s="85">
        <f>IFERROR(SUMIFS(Торговля!$L$7:$L$777,Торговля!$C$7:$C$777,$C89),"")</f>
        <v>0</v>
      </c>
      <c r="Q89" s="86">
        <f>IFERROR(SUMIF(Торговля!$C$7:$C$777,$C89,Торговля!$N$7:$N$777),0)</f>
        <v>0</v>
      </c>
      <c r="R89" s="87" t="str">
        <f>IFERROR(SUMIF(Торговля!$C$7:$C$777,$C89,Торговля!$N$7:$N$777)/VLOOKUP($C89,Торговля!$C$7:$W$777,21,0),"")</f>
        <v/>
      </c>
      <c r="S89" s="168" t="str">
        <f t="shared" si="7"/>
        <v/>
      </c>
      <c r="T89" s="167">
        <f>IF(S89=0,0,($T88+$Q89+SUMIF(Торговля!$C$7:$C$777,$C89,Торговля!$S$7:$S$777)))</f>
        <v>0</v>
      </c>
    </row>
    <row r="90" spans="2:20">
      <c r="B90" s="78">
        <v>76</v>
      </c>
      <c r="C90" s="79" t="str" cm="1">
        <f t="array" ref="C90">IFERROR(_xlfn.SINGLE(INDEX(Торговля!$C$7:$C$777,_xlfn.AGGREGATE(15,6,(ROW(Торговля!$C$7:$C$777)-ROW(Торговля!$C$7)+1)/(FREQUENCY(Торговля!$C$7:$C$777,Торговля!$C$7:$C$777)&gt;=1),ROWS($C$15:$C90)))),"")</f>
        <v/>
      </c>
      <c r="D90" s="79" t="str">
        <f t="shared" si="4"/>
        <v/>
      </c>
      <c r="E90" s="80" cm="1">
        <f t="array" ref="E90">IFERROR(IF($C90=0,0,SUMPRODUCT(--(Торговля!$C$7:$C$777=$C90))),"")</f>
        <v>0</v>
      </c>
      <c r="F90" s="81" t="str" cm="1">
        <f t="array" ref="F90">IF($C90="","",SUMPRODUCT((Торговля!$C$7:$C$777=$C90)*(Торговля!$N$7:$N$777&gt;0)))</f>
        <v/>
      </c>
      <c r="G90" s="82" t="str">
        <f t="shared" si="5"/>
        <v/>
      </c>
      <c r="H90" s="83" t="str" cm="1">
        <f t="array" ref="H90">IF($C90="","",SUMPRODUCT((Торговля!$C$7:$C$777=$C90)*(Торговля!$N$7:$N$777&lt;0)))</f>
        <v/>
      </c>
      <c r="I90" s="84" t="str">
        <f t="shared" si="6"/>
        <v/>
      </c>
      <c r="J90" s="85">
        <f>_xlfn.MINIFS(Торговля!$L$7:$L$777,Торговля!$C$7:$C$777,$C90)</f>
        <v>0</v>
      </c>
      <c r="K90" s="86">
        <f>_xlfn.MINIFS(Торговля!$N$7:$N$777,Торговля!$C$7:$C$777,$C90)</f>
        <v>0</v>
      </c>
      <c r="L90" s="87">
        <f>_xlfn.MINIFS(Торговля!$O$7:$O$777,Торговля!$C$7:$C$777,$C90)</f>
        <v>0</v>
      </c>
      <c r="M90" s="85">
        <f>_xlfn.MAXIFS(Торговля!$L$7:$L$777,Торговля!$C$7:$C$777,$C90)</f>
        <v>0</v>
      </c>
      <c r="N90" s="86">
        <f>_xlfn.MAXIFS(Торговля!$N$7:$N$777,Торговля!$C$7:$C$777,$C90)</f>
        <v>0</v>
      </c>
      <c r="O90" s="87">
        <f>_xlfn.MAXIFS(Торговля!$O$7:$O$777,Торговля!$C$7:$C$777,$C90)</f>
        <v>0</v>
      </c>
      <c r="P90" s="85">
        <f>IFERROR(SUMIFS(Торговля!$L$7:$L$777,Торговля!$C$7:$C$777,$C90),"")</f>
        <v>0</v>
      </c>
      <c r="Q90" s="86">
        <f>IFERROR(SUMIF(Торговля!$C$7:$C$777,$C90,Торговля!$N$7:$N$777),0)</f>
        <v>0</v>
      </c>
      <c r="R90" s="87" t="str">
        <f>IFERROR(SUMIF(Торговля!$C$7:$C$777,$C90,Торговля!$N$7:$N$777)/VLOOKUP($C90,Торговля!$C$7:$W$777,21,0),"")</f>
        <v/>
      </c>
      <c r="S90" s="168" t="str">
        <f t="shared" si="7"/>
        <v/>
      </c>
      <c r="T90" s="167">
        <f>IF(S90=0,0,($T89+$Q90+SUMIF(Торговля!$C$7:$C$777,$C90,Торговля!$S$7:$S$777)))</f>
        <v>0</v>
      </c>
    </row>
    <row r="91" spans="2:20">
      <c r="B91" s="78">
        <v>77</v>
      </c>
      <c r="C91" s="79" t="str" cm="1">
        <f t="array" ref="C91">IFERROR(_xlfn.SINGLE(INDEX(Торговля!$C$7:$C$777,_xlfn.AGGREGATE(15,6,(ROW(Торговля!$C$7:$C$777)-ROW(Торговля!$C$7)+1)/(FREQUENCY(Торговля!$C$7:$C$777,Торговля!$C$7:$C$777)&gt;=1),ROWS($C$15:$C91)))),"")</f>
        <v/>
      </c>
      <c r="D91" s="79" t="str">
        <f t="shared" si="4"/>
        <v/>
      </c>
      <c r="E91" s="80" cm="1">
        <f t="array" ref="E91">IFERROR(IF($C91=0,0,SUMPRODUCT(--(Торговля!$C$7:$C$777=$C91))),"")</f>
        <v>0</v>
      </c>
      <c r="F91" s="81" t="str" cm="1">
        <f t="array" ref="F91">IF($C91="","",SUMPRODUCT((Торговля!$C$7:$C$777=$C91)*(Торговля!$N$7:$N$777&gt;0)))</f>
        <v/>
      </c>
      <c r="G91" s="82" t="str">
        <f t="shared" si="5"/>
        <v/>
      </c>
      <c r="H91" s="83" t="str" cm="1">
        <f t="array" ref="H91">IF($C91="","",SUMPRODUCT((Торговля!$C$7:$C$777=$C91)*(Торговля!$N$7:$N$777&lt;0)))</f>
        <v/>
      </c>
      <c r="I91" s="84" t="str">
        <f t="shared" si="6"/>
        <v/>
      </c>
      <c r="J91" s="85">
        <f>_xlfn.MINIFS(Торговля!$L$7:$L$777,Торговля!$C$7:$C$777,$C91)</f>
        <v>0</v>
      </c>
      <c r="K91" s="86">
        <f>_xlfn.MINIFS(Торговля!$N$7:$N$777,Торговля!$C$7:$C$777,$C91)</f>
        <v>0</v>
      </c>
      <c r="L91" s="87">
        <f>_xlfn.MINIFS(Торговля!$O$7:$O$777,Торговля!$C$7:$C$777,$C91)</f>
        <v>0</v>
      </c>
      <c r="M91" s="85">
        <f>_xlfn.MAXIFS(Торговля!$L$7:$L$777,Торговля!$C$7:$C$777,$C91)</f>
        <v>0</v>
      </c>
      <c r="N91" s="86">
        <f>_xlfn.MAXIFS(Торговля!$N$7:$N$777,Торговля!$C$7:$C$777,$C91)</f>
        <v>0</v>
      </c>
      <c r="O91" s="87">
        <f>_xlfn.MAXIFS(Торговля!$O$7:$O$777,Торговля!$C$7:$C$777,$C91)</f>
        <v>0</v>
      </c>
      <c r="P91" s="85">
        <f>IFERROR(SUMIFS(Торговля!$L$7:$L$777,Торговля!$C$7:$C$777,$C91),"")</f>
        <v>0</v>
      </c>
      <c r="Q91" s="86">
        <f>IFERROR(SUMIF(Торговля!$C$7:$C$777,$C91,Торговля!$N$7:$N$777),0)</f>
        <v>0</v>
      </c>
      <c r="R91" s="87" t="str">
        <f>IFERROR(SUMIF(Торговля!$C$7:$C$777,$C91,Торговля!$N$7:$N$777)/VLOOKUP($C91,Торговля!$C$7:$W$777,21,0),"")</f>
        <v/>
      </c>
      <c r="S91" s="168" t="str">
        <f t="shared" si="7"/>
        <v/>
      </c>
      <c r="T91" s="167">
        <f>IF(S91=0,0,($T90+$Q91+SUMIF(Торговля!$C$7:$C$777,$C91,Торговля!$S$7:$S$777)))</f>
        <v>0</v>
      </c>
    </row>
    <row r="92" spans="2:20">
      <c r="B92" s="78">
        <v>78</v>
      </c>
      <c r="C92" s="79" t="str" cm="1">
        <f t="array" ref="C92">IFERROR(_xlfn.SINGLE(INDEX(Торговля!$C$7:$C$777,_xlfn.AGGREGATE(15,6,(ROW(Торговля!$C$7:$C$777)-ROW(Торговля!$C$7)+1)/(FREQUENCY(Торговля!$C$7:$C$777,Торговля!$C$7:$C$777)&gt;=1),ROWS($C$15:$C92)))),"")</f>
        <v/>
      </c>
      <c r="D92" s="79" t="str">
        <f t="shared" si="4"/>
        <v/>
      </c>
      <c r="E92" s="80" cm="1">
        <f t="array" ref="E92">IFERROR(IF($C92=0,0,SUMPRODUCT(--(Торговля!$C$7:$C$777=$C92))),"")</f>
        <v>0</v>
      </c>
      <c r="F92" s="81" t="str" cm="1">
        <f t="array" ref="F92">IF($C92="","",SUMPRODUCT((Торговля!$C$7:$C$777=$C92)*(Торговля!$N$7:$N$777&gt;0)))</f>
        <v/>
      </c>
      <c r="G92" s="82" t="str">
        <f t="shared" si="5"/>
        <v/>
      </c>
      <c r="H92" s="83" t="str" cm="1">
        <f t="array" ref="H92">IF($C92="","",SUMPRODUCT((Торговля!$C$7:$C$777=$C92)*(Торговля!$N$7:$N$777&lt;0)))</f>
        <v/>
      </c>
      <c r="I92" s="84" t="str">
        <f t="shared" si="6"/>
        <v/>
      </c>
      <c r="J92" s="85">
        <f>_xlfn.MINIFS(Торговля!$L$7:$L$777,Торговля!$C$7:$C$777,$C92)</f>
        <v>0</v>
      </c>
      <c r="K92" s="86">
        <f>_xlfn.MINIFS(Торговля!$N$7:$N$777,Торговля!$C$7:$C$777,$C92)</f>
        <v>0</v>
      </c>
      <c r="L92" s="87">
        <f>_xlfn.MINIFS(Торговля!$O$7:$O$777,Торговля!$C$7:$C$777,$C92)</f>
        <v>0</v>
      </c>
      <c r="M92" s="85">
        <f>_xlfn.MAXIFS(Торговля!$L$7:$L$777,Торговля!$C$7:$C$777,$C92)</f>
        <v>0</v>
      </c>
      <c r="N92" s="86">
        <f>_xlfn.MAXIFS(Торговля!$N$7:$N$777,Торговля!$C$7:$C$777,$C92)</f>
        <v>0</v>
      </c>
      <c r="O92" s="87">
        <f>_xlfn.MAXIFS(Торговля!$O$7:$O$777,Торговля!$C$7:$C$777,$C92)</f>
        <v>0</v>
      </c>
      <c r="P92" s="85">
        <f>IFERROR(SUMIFS(Торговля!$L$7:$L$777,Торговля!$C$7:$C$777,$C92),"")</f>
        <v>0</v>
      </c>
      <c r="Q92" s="86">
        <f>IFERROR(SUMIF(Торговля!$C$7:$C$777,$C92,Торговля!$N$7:$N$777),0)</f>
        <v>0</v>
      </c>
      <c r="R92" s="87" t="str">
        <f>IFERROR(SUMIF(Торговля!$C$7:$C$777,$C92,Торговля!$N$7:$N$777)/VLOOKUP($C92,Торговля!$C$7:$W$777,21,0),"")</f>
        <v/>
      </c>
      <c r="S92" s="168" t="str">
        <f t="shared" si="7"/>
        <v/>
      </c>
      <c r="T92" s="167">
        <f>IF(S92=0,0,($T91+$Q92+SUMIF(Торговля!$C$7:$C$777,$C92,Торговля!$S$7:$S$777)))</f>
        <v>0</v>
      </c>
    </row>
    <row r="93" spans="2:20">
      <c r="B93" s="78">
        <v>79</v>
      </c>
      <c r="C93" s="79" t="str" cm="1">
        <f t="array" ref="C93">IFERROR(_xlfn.SINGLE(INDEX(Торговля!$C$7:$C$777,_xlfn.AGGREGATE(15,6,(ROW(Торговля!$C$7:$C$777)-ROW(Торговля!$C$7)+1)/(FREQUENCY(Торговля!$C$7:$C$777,Торговля!$C$7:$C$777)&gt;=1),ROWS($C$15:$C93)))),"")</f>
        <v/>
      </c>
      <c r="D93" s="79" t="str">
        <f t="shared" si="4"/>
        <v/>
      </c>
      <c r="E93" s="80" cm="1">
        <f t="array" ref="E93">IFERROR(IF($C93=0,0,SUMPRODUCT(--(Торговля!$C$7:$C$777=$C93))),"")</f>
        <v>0</v>
      </c>
      <c r="F93" s="81" t="str" cm="1">
        <f t="array" ref="F93">IF($C93="","",SUMPRODUCT((Торговля!$C$7:$C$777=$C93)*(Торговля!$N$7:$N$777&gt;0)))</f>
        <v/>
      </c>
      <c r="G93" s="82" t="str">
        <f t="shared" si="5"/>
        <v/>
      </c>
      <c r="H93" s="83" t="str" cm="1">
        <f t="array" ref="H93">IF($C93="","",SUMPRODUCT((Торговля!$C$7:$C$777=$C93)*(Торговля!$N$7:$N$777&lt;0)))</f>
        <v/>
      </c>
      <c r="I93" s="84" t="str">
        <f t="shared" si="6"/>
        <v/>
      </c>
      <c r="J93" s="85">
        <f>_xlfn.MINIFS(Торговля!$L$7:$L$777,Торговля!$C$7:$C$777,$C93)</f>
        <v>0</v>
      </c>
      <c r="K93" s="86">
        <f>_xlfn.MINIFS(Торговля!$N$7:$N$777,Торговля!$C$7:$C$777,$C93)</f>
        <v>0</v>
      </c>
      <c r="L93" s="87">
        <f>_xlfn.MINIFS(Торговля!$O$7:$O$777,Торговля!$C$7:$C$777,$C93)</f>
        <v>0</v>
      </c>
      <c r="M93" s="85">
        <f>_xlfn.MAXIFS(Торговля!$L$7:$L$777,Торговля!$C$7:$C$777,$C93)</f>
        <v>0</v>
      </c>
      <c r="N93" s="86">
        <f>_xlfn.MAXIFS(Торговля!$N$7:$N$777,Торговля!$C$7:$C$777,$C93)</f>
        <v>0</v>
      </c>
      <c r="O93" s="87">
        <f>_xlfn.MAXIFS(Торговля!$O$7:$O$777,Торговля!$C$7:$C$777,$C93)</f>
        <v>0</v>
      </c>
      <c r="P93" s="85">
        <f>IFERROR(SUMIFS(Торговля!$L$7:$L$777,Торговля!$C$7:$C$777,$C93),"")</f>
        <v>0</v>
      </c>
      <c r="Q93" s="86">
        <f>IFERROR(SUMIF(Торговля!$C$7:$C$777,$C93,Торговля!$N$7:$N$777),0)</f>
        <v>0</v>
      </c>
      <c r="R93" s="87" t="str">
        <f>IFERROR(SUMIF(Торговля!$C$7:$C$777,$C93,Торговля!$N$7:$N$777)/VLOOKUP($C93,Торговля!$C$7:$W$777,21,0),"")</f>
        <v/>
      </c>
      <c r="S93" s="168" t="str">
        <f t="shared" si="7"/>
        <v/>
      </c>
      <c r="T93" s="167">
        <f>IF(S93=0,0,($T92+$Q93+SUMIF(Торговля!$C$7:$C$777,$C93,Торговля!$S$7:$S$777)))</f>
        <v>0</v>
      </c>
    </row>
    <row r="94" spans="2:20">
      <c r="B94" s="78">
        <v>80</v>
      </c>
      <c r="C94" s="79" t="str" cm="1">
        <f t="array" ref="C94">IFERROR(_xlfn.SINGLE(INDEX(Торговля!$C$7:$C$777,_xlfn.AGGREGATE(15,6,(ROW(Торговля!$C$7:$C$777)-ROW(Торговля!$C$7)+1)/(FREQUENCY(Торговля!$C$7:$C$777,Торговля!$C$7:$C$777)&gt;=1),ROWS($C$15:$C94)))),"")</f>
        <v/>
      </c>
      <c r="D94" s="79" t="str">
        <f t="shared" si="4"/>
        <v/>
      </c>
      <c r="E94" s="80" cm="1">
        <f t="array" ref="E94">IFERROR(IF($C94=0,0,SUMPRODUCT(--(Торговля!$C$7:$C$777=$C94))),"")</f>
        <v>0</v>
      </c>
      <c r="F94" s="81" t="str" cm="1">
        <f t="array" ref="F94">IF($C94="","",SUMPRODUCT((Торговля!$C$7:$C$777=$C94)*(Торговля!$N$7:$N$777&gt;0)))</f>
        <v/>
      </c>
      <c r="G94" s="82" t="str">
        <f t="shared" si="5"/>
        <v/>
      </c>
      <c r="H94" s="83" t="str" cm="1">
        <f t="array" ref="H94">IF($C94="","",SUMPRODUCT((Торговля!$C$7:$C$777=$C94)*(Торговля!$N$7:$N$777&lt;0)))</f>
        <v/>
      </c>
      <c r="I94" s="84" t="str">
        <f t="shared" si="6"/>
        <v/>
      </c>
      <c r="J94" s="85">
        <f>_xlfn.MINIFS(Торговля!$L$7:$L$777,Торговля!$C$7:$C$777,$C94)</f>
        <v>0</v>
      </c>
      <c r="K94" s="86">
        <f>_xlfn.MINIFS(Торговля!$N$7:$N$777,Торговля!$C$7:$C$777,$C94)</f>
        <v>0</v>
      </c>
      <c r="L94" s="87">
        <f>_xlfn.MINIFS(Торговля!$O$7:$O$777,Торговля!$C$7:$C$777,$C94)</f>
        <v>0</v>
      </c>
      <c r="M94" s="85">
        <f>_xlfn.MAXIFS(Торговля!$L$7:$L$777,Торговля!$C$7:$C$777,$C94)</f>
        <v>0</v>
      </c>
      <c r="N94" s="86">
        <f>_xlfn.MAXIFS(Торговля!$N$7:$N$777,Торговля!$C$7:$C$777,$C94)</f>
        <v>0</v>
      </c>
      <c r="O94" s="87">
        <f>_xlfn.MAXIFS(Торговля!$O$7:$O$777,Торговля!$C$7:$C$777,$C94)</f>
        <v>0</v>
      </c>
      <c r="P94" s="85">
        <f>IFERROR(SUMIFS(Торговля!$L$7:$L$777,Торговля!$C$7:$C$777,$C94),"")</f>
        <v>0</v>
      </c>
      <c r="Q94" s="86">
        <f>IFERROR(SUMIF(Торговля!$C$7:$C$777,$C94,Торговля!$N$7:$N$777),0)</f>
        <v>0</v>
      </c>
      <c r="R94" s="87" t="str">
        <f>IFERROR(SUMIF(Торговля!$C$7:$C$777,$C94,Торговля!$N$7:$N$777)/VLOOKUP($C94,Торговля!$C$7:$W$777,21,0),"")</f>
        <v/>
      </c>
      <c r="S94" s="168" t="str">
        <f t="shared" si="7"/>
        <v/>
      </c>
      <c r="T94" s="167">
        <f>IF(S94=0,0,($T93+$Q94+SUMIF(Торговля!$C$7:$C$777,$C94,Торговля!$S$7:$S$777)))</f>
        <v>0</v>
      </c>
    </row>
    <row r="95" spans="2:20">
      <c r="B95" s="78">
        <v>81</v>
      </c>
      <c r="C95" s="79" t="str" cm="1">
        <f t="array" ref="C95">IFERROR(_xlfn.SINGLE(INDEX(Торговля!$C$7:$C$777,_xlfn.AGGREGATE(15,6,(ROW(Торговля!$C$7:$C$777)-ROW(Торговля!$C$7)+1)/(FREQUENCY(Торговля!$C$7:$C$777,Торговля!$C$7:$C$777)&gt;=1),ROWS($C$15:$C95)))),"")</f>
        <v/>
      </c>
      <c r="D95" s="79" t="str">
        <f t="shared" si="4"/>
        <v/>
      </c>
      <c r="E95" s="80" cm="1">
        <f t="array" ref="E95">IFERROR(IF($C95=0,0,SUMPRODUCT(--(Торговля!$C$7:$C$777=$C95))),"")</f>
        <v>0</v>
      </c>
      <c r="F95" s="81" t="str" cm="1">
        <f t="array" ref="F95">IF($C95="","",SUMPRODUCT((Торговля!$C$7:$C$777=$C95)*(Торговля!$N$7:$N$777&gt;0)))</f>
        <v/>
      </c>
      <c r="G95" s="82" t="str">
        <f t="shared" si="5"/>
        <v/>
      </c>
      <c r="H95" s="83" t="str" cm="1">
        <f t="array" ref="H95">IF($C95="","",SUMPRODUCT((Торговля!$C$7:$C$777=$C95)*(Торговля!$N$7:$N$777&lt;0)))</f>
        <v/>
      </c>
      <c r="I95" s="84" t="str">
        <f t="shared" si="6"/>
        <v/>
      </c>
      <c r="J95" s="85">
        <f>_xlfn.MINIFS(Торговля!$L$7:$L$777,Торговля!$C$7:$C$777,$C95)</f>
        <v>0</v>
      </c>
      <c r="K95" s="86">
        <f>_xlfn.MINIFS(Торговля!$N$7:$N$777,Торговля!$C$7:$C$777,$C95)</f>
        <v>0</v>
      </c>
      <c r="L95" s="87">
        <f>_xlfn.MINIFS(Торговля!$O$7:$O$777,Торговля!$C$7:$C$777,$C95)</f>
        <v>0</v>
      </c>
      <c r="M95" s="85">
        <f>_xlfn.MAXIFS(Торговля!$L$7:$L$777,Торговля!$C$7:$C$777,$C95)</f>
        <v>0</v>
      </c>
      <c r="N95" s="86">
        <f>_xlfn.MAXIFS(Торговля!$N$7:$N$777,Торговля!$C$7:$C$777,$C95)</f>
        <v>0</v>
      </c>
      <c r="O95" s="87">
        <f>_xlfn.MAXIFS(Торговля!$O$7:$O$777,Торговля!$C$7:$C$777,$C95)</f>
        <v>0</v>
      </c>
      <c r="P95" s="85">
        <f>IFERROR(SUMIFS(Торговля!$L$7:$L$777,Торговля!$C$7:$C$777,$C95),"")</f>
        <v>0</v>
      </c>
      <c r="Q95" s="86">
        <f>IFERROR(SUMIF(Торговля!$C$7:$C$777,$C95,Торговля!$N$7:$N$777),0)</f>
        <v>0</v>
      </c>
      <c r="R95" s="87" t="str">
        <f>IFERROR(SUMIF(Торговля!$C$7:$C$777,$C95,Торговля!$N$7:$N$777)/VLOOKUP($C95,Торговля!$C$7:$W$777,21,0),"")</f>
        <v/>
      </c>
      <c r="S95" s="168" t="str">
        <f t="shared" si="7"/>
        <v/>
      </c>
      <c r="T95" s="167">
        <f>IF(S95=0,0,($T94+$Q95+SUMIF(Торговля!$C$7:$C$777,$C95,Торговля!$S$7:$S$777)))</f>
        <v>0</v>
      </c>
    </row>
    <row r="96" spans="2:20">
      <c r="B96" s="78">
        <v>82</v>
      </c>
      <c r="C96" s="79" t="str" cm="1">
        <f t="array" ref="C96">IFERROR(_xlfn.SINGLE(INDEX(Торговля!$C$7:$C$777,_xlfn.AGGREGATE(15,6,(ROW(Торговля!$C$7:$C$777)-ROW(Торговля!$C$7)+1)/(FREQUENCY(Торговля!$C$7:$C$777,Торговля!$C$7:$C$777)&gt;=1),ROWS($C$15:$C96)))),"")</f>
        <v/>
      </c>
      <c r="D96" s="79" t="str">
        <f t="shared" si="4"/>
        <v/>
      </c>
      <c r="E96" s="80" cm="1">
        <f t="array" ref="E96">IFERROR(IF($C96=0,0,SUMPRODUCT(--(Торговля!$C$7:$C$777=$C96))),"")</f>
        <v>0</v>
      </c>
      <c r="F96" s="81" t="str" cm="1">
        <f t="array" ref="F96">IF($C96="","",SUMPRODUCT((Торговля!$C$7:$C$777=$C96)*(Торговля!$N$7:$N$777&gt;0)))</f>
        <v/>
      </c>
      <c r="G96" s="82" t="str">
        <f t="shared" si="5"/>
        <v/>
      </c>
      <c r="H96" s="83" t="str" cm="1">
        <f t="array" ref="H96">IF($C96="","",SUMPRODUCT((Торговля!$C$7:$C$777=$C96)*(Торговля!$N$7:$N$777&lt;0)))</f>
        <v/>
      </c>
      <c r="I96" s="84" t="str">
        <f t="shared" si="6"/>
        <v/>
      </c>
      <c r="J96" s="85">
        <f>_xlfn.MINIFS(Торговля!$L$7:$L$777,Торговля!$C$7:$C$777,$C96)</f>
        <v>0</v>
      </c>
      <c r="K96" s="86">
        <f>_xlfn.MINIFS(Торговля!$N$7:$N$777,Торговля!$C$7:$C$777,$C96)</f>
        <v>0</v>
      </c>
      <c r="L96" s="87">
        <f>_xlfn.MINIFS(Торговля!$O$7:$O$777,Торговля!$C$7:$C$777,$C96)</f>
        <v>0</v>
      </c>
      <c r="M96" s="85">
        <f>_xlfn.MAXIFS(Торговля!$L$7:$L$777,Торговля!$C$7:$C$777,$C96)</f>
        <v>0</v>
      </c>
      <c r="N96" s="86">
        <f>_xlfn.MAXIFS(Торговля!$N$7:$N$777,Торговля!$C$7:$C$777,$C96)</f>
        <v>0</v>
      </c>
      <c r="O96" s="87">
        <f>_xlfn.MAXIFS(Торговля!$O$7:$O$777,Торговля!$C$7:$C$777,$C96)</f>
        <v>0</v>
      </c>
      <c r="P96" s="85">
        <f>IFERROR(SUMIFS(Торговля!$L$7:$L$777,Торговля!$C$7:$C$777,$C96),"")</f>
        <v>0</v>
      </c>
      <c r="Q96" s="86">
        <f>IFERROR(SUMIF(Торговля!$C$7:$C$777,$C96,Торговля!$N$7:$N$777),0)</f>
        <v>0</v>
      </c>
      <c r="R96" s="87" t="str">
        <f>IFERROR(SUMIF(Торговля!$C$7:$C$777,$C96,Торговля!$N$7:$N$777)/VLOOKUP($C96,Торговля!$C$7:$W$777,21,0),"")</f>
        <v/>
      </c>
      <c r="S96" s="168" t="str">
        <f t="shared" si="7"/>
        <v/>
      </c>
      <c r="T96" s="167">
        <f>IF(S96=0,0,($T95+$Q96+SUMIF(Торговля!$C$7:$C$777,$C96,Торговля!$S$7:$S$777)))</f>
        <v>0</v>
      </c>
    </row>
    <row r="97" spans="2:20">
      <c r="B97" s="78">
        <v>83</v>
      </c>
      <c r="C97" s="79" t="str" cm="1">
        <f t="array" ref="C97">IFERROR(_xlfn.SINGLE(INDEX(Торговля!$C$7:$C$777,_xlfn.AGGREGATE(15,6,(ROW(Торговля!$C$7:$C$777)-ROW(Торговля!$C$7)+1)/(FREQUENCY(Торговля!$C$7:$C$777,Торговля!$C$7:$C$777)&gt;=1),ROWS($C$15:$C97)))),"")</f>
        <v/>
      </c>
      <c r="D97" s="79" t="str">
        <f t="shared" si="4"/>
        <v/>
      </c>
      <c r="E97" s="80" cm="1">
        <f t="array" ref="E97">IFERROR(IF($C97=0,0,SUMPRODUCT(--(Торговля!$C$7:$C$777=$C97))),"")</f>
        <v>0</v>
      </c>
      <c r="F97" s="81" t="str" cm="1">
        <f t="array" ref="F97">IF($C97="","",SUMPRODUCT((Торговля!$C$7:$C$777=$C97)*(Торговля!$N$7:$N$777&gt;0)))</f>
        <v/>
      </c>
      <c r="G97" s="82" t="str">
        <f t="shared" si="5"/>
        <v/>
      </c>
      <c r="H97" s="83" t="str" cm="1">
        <f t="array" ref="H97">IF($C97="","",SUMPRODUCT((Торговля!$C$7:$C$777=$C97)*(Торговля!$N$7:$N$777&lt;0)))</f>
        <v/>
      </c>
      <c r="I97" s="84" t="str">
        <f t="shared" si="6"/>
        <v/>
      </c>
      <c r="J97" s="85">
        <f>_xlfn.MINIFS(Торговля!$L$7:$L$777,Торговля!$C$7:$C$777,$C97)</f>
        <v>0</v>
      </c>
      <c r="K97" s="86">
        <f>_xlfn.MINIFS(Торговля!$N$7:$N$777,Торговля!$C$7:$C$777,$C97)</f>
        <v>0</v>
      </c>
      <c r="L97" s="87">
        <f>_xlfn.MINIFS(Торговля!$O$7:$O$777,Торговля!$C$7:$C$777,$C97)</f>
        <v>0</v>
      </c>
      <c r="M97" s="85">
        <f>_xlfn.MAXIFS(Торговля!$L$7:$L$777,Торговля!$C$7:$C$777,$C97)</f>
        <v>0</v>
      </c>
      <c r="N97" s="86">
        <f>_xlfn.MAXIFS(Торговля!$N$7:$N$777,Торговля!$C$7:$C$777,$C97)</f>
        <v>0</v>
      </c>
      <c r="O97" s="87">
        <f>_xlfn.MAXIFS(Торговля!$O$7:$O$777,Торговля!$C$7:$C$777,$C97)</f>
        <v>0</v>
      </c>
      <c r="P97" s="85">
        <f>IFERROR(SUMIFS(Торговля!$L$7:$L$777,Торговля!$C$7:$C$777,$C97),"")</f>
        <v>0</v>
      </c>
      <c r="Q97" s="86">
        <f>IFERROR(SUMIF(Торговля!$C$7:$C$777,$C97,Торговля!$N$7:$N$777),0)</f>
        <v>0</v>
      </c>
      <c r="R97" s="87" t="str">
        <f>IFERROR(SUMIF(Торговля!$C$7:$C$777,$C97,Торговля!$N$7:$N$777)/VLOOKUP($C97,Торговля!$C$7:$W$777,21,0),"")</f>
        <v/>
      </c>
      <c r="S97" s="168" t="str">
        <f t="shared" si="7"/>
        <v/>
      </c>
      <c r="T97" s="167">
        <f>IF(S97=0,0,($T96+$Q97+SUMIF(Торговля!$C$7:$C$777,$C97,Торговля!$S$7:$S$777)))</f>
        <v>0</v>
      </c>
    </row>
    <row r="98" spans="2:20">
      <c r="B98" s="78">
        <v>84</v>
      </c>
      <c r="C98" s="79" t="str" cm="1">
        <f t="array" ref="C98">IFERROR(_xlfn.SINGLE(INDEX(Торговля!$C$7:$C$777,_xlfn.AGGREGATE(15,6,(ROW(Торговля!$C$7:$C$777)-ROW(Торговля!$C$7)+1)/(FREQUENCY(Торговля!$C$7:$C$777,Торговля!$C$7:$C$777)&gt;=1),ROWS($C$15:$C98)))),"")</f>
        <v/>
      </c>
      <c r="D98" s="79" t="str">
        <f t="shared" si="4"/>
        <v/>
      </c>
      <c r="E98" s="80" cm="1">
        <f t="array" ref="E98">IFERROR(IF($C98=0,0,SUMPRODUCT(--(Торговля!$C$7:$C$777=$C98))),"")</f>
        <v>0</v>
      </c>
      <c r="F98" s="81" t="str" cm="1">
        <f t="array" ref="F98">IF($C98="","",SUMPRODUCT((Торговля!$C$7:$C$777=$C98)*(Торговля!$N$7:$N$777&gt;0)))</f>
        <v/>
      </c>
      <c r="G98" s="82" t="str">
        <f t="shared" si="5"/>
        <v/>
      </c>
      <c r="H98" s="83" t="str" cm="1">
        <f t="array" ref="H98">IF($C98="","",SUMPRODUCT((Торговля!$C$7:$C$777=$C98)*(Торговля!$N$7:$N$777&lt;0)))</f>
        <v/>
      </c>
      <c r="I98" s="84" t="str">
        <f t="shared" si="6"/>
        <v/>
      </c>
      <c r="J98" s="85">
        <f>_xlfn.MINIFS(Торговля!$L$7:$L$777,Торговля!$C$7:$C$777,$C98)</f>
        <v>0</v>
      </c>
      <c r="K98" s="86">
        <f>_xlfn.MINIFS(Торговля!$N$7:$N$777,Торговля!$C$7:$C$777,$C98)</f>
        <v>0</v>
      </c>
      <c r="L98" s="87">
        <f>_xlfn.MINIFS(Торговля!$O$7:$O$777,Торговля!$C$7:$C$777,$C98)</f>
        <v>0</v>
      </c>
      <c r="M98" s="85">
        <f>_xlfn.MAXIFS(Торговля!$L$7:$L$777,Торговля!$C$7:$C$777,$C98)</f>
        <v>0</v>
      </c>
      <c r="N98" s="86">
        <f>_xlfn.MAXIFS(Торговля!$N$7:$N$777,Торговля!$C$7:$C$777,$C98)</f>
        <v>0</v>
      </c>
      <c r="O98" s="87">
        <f>_xlfn.MAXIFS(Торговля!$O$7:$O$777,Торговля!$C$7:$C$777,$C98)</f>
        <v>0</v>
      </c>
      <c r="P98" s="85">
        <f>IFERROR(SUMIFS(Торговля!$L$7:$L$777,Торговля!$C$7:$C$777,$C98),"")</f>
        <v>0</v>
      </c>
      <c r="Q98" s="86">
        <f>IFERROR(SUMIF(Торговля!$C$7:$C$777,$C98,Торговля!$N$7:$N$777),0)</f>
        <v>0</v>
      </c>
      <c r="R98" s="87" t="str">
        <f>IFERROR(SUMIF(Торговля!$C$7:$C$777,$C98,Торговля!$N$7:$N$777)/VLOOKUP($C98,Торговля!$C$7:$W$777,21,0),"")</f>
        <v/>
      </c>
      <c r="S98" s="168" t="str">
        <f t="shared" si="7"/>
        <v/>
      </c>
      <c r="T98" s="167">
        <f>IF(S98=0,0,($T97+$Q98+SUMIF(Торговля!$C$7:$C$777,$C98,Торговля!$S$7:$S$777)))</f>
        <v>0</v>
      </c>
    </row>
    <row r="99" spans="2:20">
      <c r="B99" s="78">
        <v>85</v>
      </c>
      <c r="C99" s="79" t="str" cm="1">
        <f t="array" ref="C99">IFERROR(_xlfn.SINGLE(INDEX(Торговля!$C$7:$C$777,_xlfn.AGGREGATE(15,6,(ROW(Торговля!$C$7:$C$777)-ROW(Торговля!$C$7)+1)/(FREQUENCY(Торговля!$C$7:$C$777,Торговля!$C$7:$C$777)&gt;=1),ROWS($C$15:$C99)))),"")</f>
        <v/>
      </c>
      <c r="D99" s="79" t="str">
        <f t="shared" si="4"/>
        <v/>
      </c>
      <c r="E99" s="80" cm="1">
        <f t="array" ref="E99">IFERROR(IF($C99=0,0,SUMPRODUCT(--(Торговля!$C$7:$C$777=$C99))),"")</f>
        <v>0</v>
      </c>
      <c r="F99" s="81" t="str" cm="1">
        <f t="array" ref="F99">IF($C99="","",SUMPRODUCT((Торговля!$C$7:$C$777=$C99)*(Торговля!$N$7:$N$777&gt;0)))</f>
        <v/>
      </c>
      <c r="G99" s="82" t="str">
        <f t="shared" si="5"/>
        <v/>
      </c>
      <c r="H99" s="83" t="str" cm="1">
        <f t="array" ref="H99">IF($C99="","",SUMPRODUCT((Торговля!$C$7:$C$777=$C99)*(Торговля!$N$7:$N$777&lt;0)))</f>
        <v/>
      </c>
      <c r="I99" s="84" t="str">
        <f t="shared" si="6"/>
        <v/>
      </c>
      <c r="J99" s="85">
        <f>_xlfn.MINIFS(Торговля!$L$7:$L$777,Торговля!$C$7:$C$777,$C99)</f>
        <v>0</v>
      </c>
      <c r="K99" s="86">
        <f>_xlfn.MINIFS(Торговля!$N$7:$N$777,Торговля!$C$7:$C$777,$C99)</f>
        <v>0</v>
      </c>
      <c r="L99" s="87">
        <f>_xlfn.MINIFS(Торговля!$O$7:$O$777,Торговля!$C$7:$C$777,$C99)</f>
        <v>0</v>
      </c>
      <c r="M99" s="85">
        <f>_xlfn.MAXIFS(Торговля!$L$7:$L$777,Торговля!$C$7:$C$777,$C99)</f>
        <v>0</v>
      </c>
      <c r="N99" s="86">
        <f>_xlfn.MAXIFS(Торговля!$N$7:$N$777,Торговля!$C$7:$C$777,$C99)</f>
        <v>0</v>
      </c>
      <c r="O99" s="87">
        <f>_xlfn.MAXIFS(Торговля!$O$7:$O$777,Торговля!$C$7:$C$777,$C99)</f>
        <v>0</v>
      </c>
      <c r="P99" s="85">
        <f>IFERROR(SUMIFS(Торговля!$L$7:$L$777,Торговля!$C$7:$C$777,$C99),"")</f>
        <v>0</v>
      </c>
      <c r="Q99" s="86">
        <f>IFERROR(SUMIF(Торговля!$C$7:$C$777,$C99,Торговля!$N$7:$N$777),0)</f>
        <v>0</v>
      </c>
      <c r="R99" s="87" t="str">
        <f>IFERROR(SUMIF(Торговля!$C$7:$C$777,$C99,Торговля!$N$7:$N$777)/VLOOKUP($C99,Торговля!$C$7:$W$777,21,0),"")</f>
        <v/>
      </c>
      <c r="S99" s="168" t="str">
        <f t="shared" si="7"/>
        <v/>
      </c>
      <c r="T99" s="167">
        <f>IF(S99=0,0,($T98+$Q99+SUMIF(Торговля!$C$7:$C$777,$C99,Торговля!$S$7:$S$777)))</f>
        <v>0</v>
      </c>
    </row>
    <row r="100" spans="2:20">
      <c r="B100" s="78">
        <v>86</v>
      </c>
      <c r="C100" s="79" t="str" cm="1">
        <f t="array" ref="C100">IFERROR(_xlfn.SINGLE(INDEX(Торговля!$C$7:$C$777,_xlfn.AGGREGATE(15,6,(ROW(Торговля!$C$7:$C$777)-ROW(Торговля!$C$7)+1)/(FREQUENCY(Торговля!$C$7:$C$777,Торговля!$C$7:$C$777)&gt;=1),ROWS($C$15:$C100)))),"")</f>
        <v/>
      </c>
      <c r="D100" s="79" t="str">
        <f t="shared" si="4"/>
        <v/>
      </c>
      <c r="E100" s="80" cm="1">
        <f t="array" ref="E100">IFERROR(IF($C100=0,0,SUMPRODUCT(--(Торговля!$C$7:$C$777=$C100))),"")</f>
        <v>0</v>
      </c>
      <c r="F100" s="81" t="str" cm="1">
        <f t="array" ref="F100">IF($C100="","",SUMPRODUCT((Торговля!$C$7:$C$777=$C100)*(Торговля!$N$7:$N$777&gt;0)))</f>
        <v/>
      </c>
      <c r="G100" s="82" t="str">
        <f t="shared" si="5"/>
        <v/>
      </c>
      <c r="H100" s="83" t="str" cm="1">
        <f t="array" ref="H100">IF($C100="","",SUMPRODUCT((Торговля!$C$7:$C$777=$C100)*(Торговля!$N$7:$N$777&lt;0)))</f>
        <v/>
      </c>
      <c r="I100" s="84" t="str">
        <f t="shared" si="6"/>
        <v/>
      </c>
      <c r="J100" s="85">
        <f>_xlfn.MINIFS(Торговля!$L$7:$L$777,Торговля!$C$7:$C$777,$C100)</f>
        <v>0</v>
      </c>
      <c r="K100" s="86">
        <f>_xlfn.MINIFS(Торговля!$N$7:$N$777,Торговля!$C$7:$C$777,$C100)</f>
        <v>0</v>
      </c>
      <c r="L100" s="87">
        <f>_xlfn.MINIFS(Торговля!$O$7:$O$777,Торговля!$C$7:$C$777,$C100)</f>
        <v>0</v>
      </c>
      <c r="M100" s="85">
        <f>_xlfn.MAXIFS(Торговля!$L$7:$L$777,Торговля!$C$7:$C$777,$C100)</f>
        <v>0</v>
      </c>
      <c r="N100" s="86">
        <f>_xlfn.MAXIFS(Торговля!$N$7:$N$777,Торговля!$C$7:$C$777,$C100)</f>
        <v>0</v>
      </c>
      <c r="O100" s="87">
        <f>_xlfn.MAXIFS(Торговля!$O$7:$O$777,Торговля!$C$7:$C$777,$C100)</f>
        <v>0</v>
      </c>
      <c r="P100" s="85">
        <f>IFERROR(SUMIFS(Торговля!$L$7:$L$777,Торговля!$C$7:$C$777,$C100),"")</f>
        <v>0</v>
      </c>
      <c r="Q100" s="86">
        <f>IFERROR(SUMIF(Торговля!$C$7:$C$777,$C100,Торговля!$N$7:$N$777),0)</f>
        <v>0</v>
      </c>
      <c r="R100" s="87" t="str">
        <f>IFERROR(SUMIF(Торговля!$C$7:$C$777,$C100,Торговля!$N$7:$N$777)/VLOOKUP($C100,Торговля!$C$7:$W$777,21,0),"")</f>
        <v/>
      </c>
      <c r="S100" s="168" t="str">
        <f t="shared" si="7"/>
        <v/>
      </c>
      <c r="T100" s="167">
        <f>IF(S100=0,0,($T99+$Q100+SUMIF(Торговля!$C$7:$C$777,$C100,Торговля!$S$7:$S$777)))</f>
        <v>0</v>
      </c>
    </row>
    <row r="101" spans="2:20">
      <c r="B101" s="78">
        <v>87</v>
      </c>
      <c r="C101" s="79" t="str" cm="1">
        <f t="array" ref="C101">IFERROR(_xlfn.SINGLE(INDEX(Торговля!$C$7:$C$777,_xlfn.AGGREGATE(15,6,(ROW(Торговля!$C$7:$C$777)-ROW(Торговля!$C$7)+1)/(FREQUENCY(Торговля!$C$7:$C$777,Торговля!$C$7:$C$777)&gt;=1),ROWS($C$15:$C101)))),"")</f>
        <v/>
      </c>
      <c r="D101" s="79" t="str">
        <f t="shared" si="4"/>
        <v/>
      </c>
      <c r="E101" s="80" cm="1">
        <f t="array" ref="E101">IFERROR(IF($C101=0,0,SUMPRODUCT(--(Торговля!$C$7:$C$777=$C101))),"")</f>
        <v>0</v>
      </c>
      <c r="F101" s="81" t="str" cm="1">
        <f t="array" ref="F101">IF($C101="","",SUMPRODUCT((Торговля!$C$7:$C$777=$C101)*(Торговля!$N$7:$N$777&gt;0)))</f>
        <v/>
      </c>
      <c r="G101" s="82" t="str">
        <f t="shared" si="5"/>
        <v/>
      </c>
      <c r="H101" s="83" t="str" cm="1">
        <f t="array" ref="H101">IF($C101="","",SUMPRODUCT((Торговля!$C$7:$C$777=$C101)*(Торговля!$N$7:$N$777&lt;0)))</f>
        <v/>
      </c>
      <c r="I101" s="84" t="str">
        <f t="shared" si="6"/>
        <v/>
      </c>
      <c r="J101" s="85">
        <f>_xlfn.MINIFS(Торговля!$L$7:$L$777,Торговля!$C$7:$C$777,$C101)</f>
        <v>0</v>
      </c>
      <c r="K101" s="86">
        <f>_xlfn.MINIFS(Торговля!$N$7:$N$777,Торговля!$C$7:$C$777,$C101)</f>
        <v>0</v>
      </c>
      <c r="L101" s="87">
        <f>_xlfn.MINIFS(Торговля!$O$7:$O$777,Торговля!$C$7:$C$777,$C101)</f>
        <v>0</v>
      </c>
      <c r="M101" s="85">
        <f>_xlfn.MAXIFS(Торговля!$L$7:$L$777,Торговля!$C$7:$C$777,$C101)</f>
        <v>0</v>
      </c>
      <c r="N101" s="86">
        <f>_xlfn.MAXIFS(Торговля!$N$7:$N$777,Торговля!$C$7:$C$777,$C101)</f>
        <v>0</v>
      </c>
      <c r="O101" s="87">
        <f>_xlfn.MAXIFS(Торговля!$O$7:$O$777,Торговля!$C$7:$C$777,$C101)</f>
        <v>0</v>
      </c>
      <c r="P101" s="85">
        <f>IFERROR(SUMIFS(Торговля!$L$7:$L$777,Торговля!$C$7:$C$777,$C101),"")</f>
        <v>0</v>
      </c>
      <c r="Q101" s="86">
        <f>IFERROR(SUMIF(Торговля!$C$7:$C$777,$C101,Торговля!$N$7:$N$777),0)</f>
        <v>0</v>
      </c>
      <c r="R101" s="87" t="str">
        <f>IFERROR(SUMIF(Торговля!$C$7:$C$777,$C101,Торговля!$N$7:$N$777)/VLOOKUP($C101,Торговля!$C$7:$W$777,21,0),"")</f>
        <v/>
      </c>
      <c r="S101" s="168" t="str">
        <f t="shared" si="7"/>
        <v/>
      </c>
      <c r="T101" s="167">
        <f>IF(S101=0,0,($T100+$Q101+SUMIF(Торговля!$C$7:$C$777,$C101,Торговля!$S$7:$S$777)))</f>
        <v>0</v>
      </c>
    </row>
    <row r="102" spans="2:20">
      <c r="B102" s="78">
        <v>88</v>
      </c>
      <c r="C102" s="79" t="str" cm="1">
        <f t="array" ref="C102">IFERROR(_xlfn.SINGLE(INDEX(Торговля!$C$7:$C$777,_xlfn.AGGREGATE(15,6,(ROW(Торговля!$C$7:$C$777)-ROW(Торговля!$C$7)+1)/(FREQUENCY(Торговля!$C$7:$C$777,Торговля!$C$7:$C$777)&gt;=1),ROWS($C$15:$C102)))),"")</f>
        <v/>
      </c>
      <c r="D102" s="79" t="str">
        <f t="shared" si="4"/>
        <v/>
      </c>
      <c r="E102" s="80" cm="1">
        <f t="array" ref="E102">IFERROR(IF($C102=0,0,SUMPRODUCT(--(Торговля!$C$7:$C$777=$C102))),"")</f>
        <v>0</v>
      </c>
      <c r="F102" s="81" t="str" cm="1">
        <f t="array" ref="F102">IF($C102="","",SUMPRODUCT((Торговля!$C$7:$C$777=$C102)*(Торговля!$N$7:$N$777&gt;0)))</f>
        <v/>
      </c>
      <c r="G102" s="82" t="str">
        <f t="shared" si="5"/>
        <v/>
      </c>
      <c r="H102" s="83" t="str" cm="1">
        <f t="array" ref="H102">IF($C102="","",SUMPRODUCT((Торговля!$C$7:$C$777=$C102)*(Торговля!$N$7:$N$777&lt;0)))</f>
        <v/>
      </c>
      <c r="I102" s="84" t="str">
        <f t="shared" si="6"/>
        <v/>
      </c>
      <c r="J102" s="85">
        <f>_xlfn.MINIFS(Торговля!$L$7:$L$777,Торговля!$C$7:$C$777,$C102)</f>
        <v>0</v>
      </c>
      <c r="K102" s="86">
        <f>_xlfn.MINIFS(Торговля!$N$7:$N$777,Торговля!$C$7:$C$777,$C102)</f>
        <v>0</v>
      </c>
      <c r="L102" s="87">
        <f>_xlfn.MINIFS(Торговля!$O$7:$O$777,Торговля!$C$7:$C$777,$C102)</f>
        <v>0</v>
      </c>
      <c r="M102" s="85">
        <f>_xlfn.MAXIFS(Торговля!$L$7:$L$777,Торговля!$C$7:$C$777,$C102)</f>
        <v>0</v>
      </c>
      <c r="N102" s="86">
        <f>_xlfn.MAXIFS(Торговля!$N$7:$N$777,Торговля!$C$7:$C$777,$C102)</f>
        <v>0</v>
      </c>
      <c r="O102" s="87">
        <f>_xlfn.MAXIFS(Торговля!$O$7:$O$777,Торговля!$C$7:$C$777,$C102)</f>
        <v>0</v>
      </c>
      <c r="P102" s="85">
        <f>IFERROR(SUMIFS(Торговля!$L$7:$L$777,Торговля!$C$7:$C$777,$C102),"")</f>
        <v>0</v>
      </c>
      <c r="Q102" s="86">
        <f>IFERROR(SUMIF(Торговля!$C$7:$C$777,$C102,Торговля!$N$7:$N$777),0)</f>
        <v>0</v>
      </c>
      <c r="R102" s="87" t="str">
        <f>IFERROR(SUMIF(Торговля!$C$7:$C$777,$C102,Торговля!$N$7:$N$777)/VLOOKUP($C102,Торговля!$C$7:$W$777,21,0),"")</f>
        <v/>
      </c>
      <c r="S102" s="168" t="str">
        <f t="shared" si="7"/>
        <v/>
      </c>
      <c r="T102" s="167">
        <f>IF(S102=0,0,($T101+$Q102+SUMIF(Торговля!$C$7:$C$777,$C102,Торговля!$S$7:$S$777)))</f>
        <v>0</v>
      </c>
    </row>
    <row r="103" spans="2:20">
      <c r="B103" s="78">
        <v>89</v>
      </c>
      <c r="C103" s="79" t="str" cm="1">
        <f t="array" ref="C103">IFERROR(_xlfn.SINGLE(INDEX(Торговля!$C$7:$C$777,_xlfn.AGGREGATE(15,6,(ROW(Торговля!$C$7:$C$777)-ROW(Торговля!$C$7)+1)/(FREQUENCY(Торговля!$C$7:$C$777,Торговля!$C$7:$C$777)&gt;=1),ROWS($C$15:$C103)))),"")</f>
        <v/>
      </c>
      <c r="D103" s="79" t="str">
        <f t="shared" si="4"/>
        <v/>
      </c>
      <c r="E103" s="80" cm="1">
        <f t="array" ref="E103">IFERROR(IF($C103=0,0,SUMPRODUCT(--(Торговля!$C$7:$C$777=$C103))),"")</f>
        <v>0</v>
      </c>
      <c r="F103" s="81" t="str" cm="1">
        <f t="array" ref="F103">IF($C103="","",SUMPRODUCT((Торговля!$C$7:$C$777=$C103)*(Торговля!$N$7:$N$777&gt;0)))</f>
        <v/>
      </c>
      <c r="G103" s="82" t="str">
        <f t="shared" si="5"/>
        <v/>
      </c>
      <c r="H103" s="83" t="str" cm="1">
        <f t="array" ref="H103">IF($C103="","",SUMPRODUCT((Торговля!$C$7:$C$777=$C103)*(Торговля!$N$7:$N$777&lt;0)))</f>
        <v/>
      </c>
      <c r="I103" s="84" t="str">
        <f t="shared" si="6"/>
        <v/>
      </c>
      <c r="J103" s="85">
        <f>_xlfn.MINIFS(Торговля!$L$7:$L$777,Торговля!$C$7:$C$777,$C103)</f>
        <v>0</v>
      </c>
      <c r="K103" s="86">
        <f>_xlfn.MINIFS(Торговля!$N$7:$N$777,Торговля!$C$7:$C$777,$C103)</f>
        <v>0</v>
      </c>
      <c r="L103" s="87">
        <f>_xlfn.MINIFS(Торговля!$O$7:$O$777,Торговля!$C$7:$C$777,$C103)</f>
        <v>0</v>
      </c>
      <c r="M103" s="85">
        <f>_xlfn.MAXIFS(Торговля!$L$7:$L$777,Торговля!$C$7:$C$777,$C103)</f>
        <v>0</v>
      </c>
      <c r="N103" s="86">
        <f>_xlfn.MAXIFS(Торговля!$N$7:$N$777,Торговля!$C$7:$C$777,$C103)</f>
        <v>0</v>
      </c>
      <c r="O103" s="87">
        <f>_xlfn.MAXIFS(Торговля!$O$7:$O$777,Торговля!$C$7:$C$777,$C103)</f>
        <v>0</v>
      </c>
      <c r="P103" s="85">
        <f>IFERROR(SUMIFS(Торговля!$L$7:$L$777,Торговля!$C$7:$C$777,$C103),"")</f>
        <v>0</v>
      </c>
      <c r="Q103" s="86">
        <f>IFERROR(SUMIF(Торговля!$C$7:$C$777,$C103,Торговля!$N$7:$N$777),0)</f>
        <v>0</v>
      </c>
      <c r="R103" s="87" t="str">
        <f>IFERROR(SUMIF(Торговля!$C$7:$C$777,$C103,Торговля!$N$7:$N$777)/VLOOKUP($C103,Торговля!$C$7:$W$777,21,0),"")</f>
        <v/>
      </c>
      <c r="S103" s="168" t="str">
        <f t="shared" si="7"/>
        <v/>
      </c>
      <c r="T103" s="167">
        <f>IF(S103=0,0,($T102+$Q103+SUMIF(Торговля!$C$7:$C$777,$C103,Торговля!$S$7:$S$777)))</f>
        <v>0</v>
      </c>
    </row>
    <row r="104" spans="2:20">
      <c r="B104" s="78">
        <v>90</v>
      </c>
      <c r="C104" s="79" t="str" cm="1">
        <f t="array" ref="C104">IFERROR(_xlfn.SINGLE(INDEX(Торговля!$C$7:$C$777,_xlfn.AGGREGATE(15,6,(ROW(Торговля!$C$7:$C$777)-ROW(Торговля!$C$7)+1)/(FREQUENCY(Торговля!$C$7:$C$777,Торговля!$C$7:$C$777)&gt;=1),ROWS($C$15:$C104)))),"")</f>
        <v/>
      </c>
      <c r="D104" s="79" t="str">
        <f t="shared" si="4"/>
        <v/>
      </c>
      <c r="E104" s="80" cm="1">
        <f t="array" ref="E104">IFERROR(IF($C104=0,0,SUMPRODUCT(--(Торговля!$C$7:$C$777=$C104))),"")</f>
        <v>0</v>
      </c>
      <c r="F104" s="81" t="str" cm="1">
        <f t="array" ref="F104">IF($C104="","",SUMPRODUCT((Торговля!$C$7:$C$777=$C104)*(Торговля!$N$7:$N$777&gt;0)))</f>
        <v/>
      </c>
      <c r="G104" s="82" t="str">
        <f t="shared" si="5"/>
        <v/>
      </c>
      <c r="H104" s="83" t="str" cm="1">
        <f t="array" ref="H104">IF($C104="","",SUMPRODUCT((Торговля!$C$7:$C$777=$C104)*(Торговля!$N$7:$N$777&lt;0)))</f>
        <v/>
      </c>
      <c r="I104" s="84" t="str">
        <f t="shared" si="6"/>
        <v/>
      </c>
      <c r="J104" s="85">
        <f>_xlfn.MINIFS(Торговля!$L$7:$L$777,Торговля!$C$7:$C$777,$C104)</f>
        <v>0</v>
      </c>
      <c r="K104" s="86">
        <f>_xlfn.MINIFS(Торговля!$N$7:$N$777,Торговля!$C$7:$C$777,$C104)</f>
        <v>0</v>
      </c>
      <c r="L104" s="87">
        <f>_xlfn.MINIFS(Торговля!$O$7:$O$777,Торговля!$C$7:$C$777,$C104)</f>
        <v>0</v>
      </c>
      <c r="M104" s="85">
        <f>_xlfn.MAXIFS(Торговля!$L$7:$L$777,Торговля!$C$7:$C$777,$C104)</f>
        <v>0</v>
      </c>
      <c r="N104" s="86">
        <f>_xlfn.MAXIFS(Торговля!$N$7:$N$777,Торговля!$C$7:$C$777,$C104)</f>
        <v>0</v>
      </c>
      <c r="O104" s="87">
        <f>_xlfn.MAXIFS(Торговля!$O$7:$O$777,Торговля!$C$7:$C$777,$C104)</f>
        <v>0</v>
      </c>
      <c r="P104" s="85">
        <f>IFERROR(SUMIFS(Торговля!$L$7:$L$777,Торговля!$C$7:$C$777,$C104),"")</f>
        <v>0</v>
      </c>
      <c r="Q104" s="86">
        <f>IFERROR(SUMIF(Торговля!$C$7:$C$777,$C104,Торговля!$N$7:$N$777),0)</f>
        <v>0</v>
      </c>
      <c r="R104" s="87" t="str">
        <f>IFERROR(SUMIF(Торговля!$C$7:$C$777,$C104,Торговля!$N$7:$N$777)/VLOOKUP($C104,Торговля!$C$7:$W$777,21,0),"")</f>
        <v/>
      </c>
      <c r="S104" s="168" t="str">
        <f t="shared" si="7"/>
        <v/>
      </c>
      <c r="T104" s="167">
        <f>IF(S104=0,0,($T103+$Q104+SUMIF(Торговля!$C$7:$C$777,$C104,Торговля!$S$7:$S$777)))</f>
        <v>0</v>
      </c>
    </row>
    <row r="105" spans="2:20">
      <c r="B105" s="78">
        <v>91</v>
      </c>
      <c r="C105" s="79" t="str" cm="1">
        <f t="array" ref="C105">IFERROR(_xlfn.SINGLE(INDEX(Торговля!$C$7:$C$777,_xlfn.AGGREGATE(15,6,(ROW(Торговля!$C$7:$C$777)-ROW(Торговля!$C$7)+1)/(FREQUENCY(Торговля!$C$7:$C$777,Торговля!$C$7:$C$777)&gt;=1),ROWS($C$15:$C105)))),"")</f>
        <v/>
      </c>
      <c r="D105" s="79" t="str">
        <f t="shared" si="4"/>
        <v/>
      </c>
      <c r="E105" s="80" cm="1">
        <f t="array" ref="E105">IFERROR(IF($C105=0,0,SUMPRODUCT(--(Торговля!$C$7:$C$777=$C105))),"")</f>
        <v>0</v>
      </c>
      <c r="F105" s="81" t="str" cm="1">
        <f t="array" ref="F105">IF($C105="","",SUMPRODUCT((Торговля!$C$7:$C$777=$C105)*(Торговля!$N$7:$N$777&gt;0)))</f>
        <v/>
      </c>
      <c r="G105" s="82" t="str">
        <f t="shared" si="5"/>
        <v/>
      </c>
      <c r="H105" s="83" t="str" cm="1">
        <f t="array" ref="H105">IF($C105="","",SUMPRODUCT((Торговля!$C$7:$C$777=$C105)*(Торговля!$N$7:$N$777&lt;0)))</f>
        <v/>
      </c>
      <c r="I105" s="84" t="str">
        <f t="shared" si="6"/>
        <v/>
      </c>
      <c r="J105" s="85">
        <f>_xlfn.MINIFS(Торговля!$L$7:$L$777,Торговля!$C$7:$C$777,$C105)</f>
        <v>0</v>
      </c>
      <c r="K105" s="86">
        <f>_xlfn.MINIFS(Торговля!$N$7:$N$777,Торговля!$C$7:$C$777,$C105)</f>
        <v>0</v>
      </c>
      <c r="L105" s="87">
        <f>_xlfn.MINIFS(Торговля!$O$7:$O$777,Торговля!$C$7:$C$777,$C105)</f>
        <v>0</v>
      </c>
      <c r="M105" s="85">
        <f>_xlfn.MAXIFS(Торговля!$L$7:$L$777,Торговля!$C$7:$C$777,$C105)</f>
        <v>0</v>
      </c>
      <c r="N105" s="86">
        <f>_xlfn.MAXIFS(Торговля!$N$7:$N$777,Торговля!$C$7:$C$777,$C105)</f>
        <v>0</v>
      </c>
      <c r="O105" s="87">
        <f>_xlfn.MAXIFS(Торговля!$O$7:$O$777,Торговля!$C$7:$C$777,$C105)</f>
        <v>0</v>
      </c>
      <c r="P105" s="85">
        <f>IFERROR(SUMIFS(Торговля!$L$7:$L$777,Торговля!$C$7:$C$777,$C105),"")</f>
        <v>0</v>
      </c>
      <c r="Q105" s="86">
        <f>IFERROR(SUMIF(Торговля!$C$7:$C$777,$C105,Торговля!$N$7:$N$777),0)</f>
        <v>0</v>
      </c>
      <c r="R105" s="87" t="str">
        <f>IFERROR(SUMIF(Торговля!$C$7:$C$777,$C105,Торговля!$N$7:$N$777)/VLOOKUP($C105,Торговля!$C$7:$W$777,21,0),"")</f>
        <v/>
      </c>
      <c r="S105" s="168" t="str">
        <f t="shared" si="7"/>
        <v/>
      </c>
      <c r="T105" s="167">
        <f>IF(S105=0,0,($T104+$Q105+SUMIF(Торговля!$C$7:$C$777,$C105,Торговля!$S$7:$S$777)))</f>
        <v>0</v>
      </c>
    </row>
    <row r="106" spans="2:20">
      <c r="B106" s="78">
        <v>92</v>
      </c>
      <c r="C106" s="79" t="str" cm="1">
        <f t="array" ref="C106">IFERROR(_xlfn.SINGLE(INDEX(Торговля!$C$7:$C$777,_xlfn.AGGREGATE(15,6,(ROW(Торговля!$C$7:$C$777)-ROW(Торговля!$C$7)+1)/(FREQUENCY(Торговля!$C$7:$C$777,Торговля!$C$7:$C$777)&gt;=1),ROWS($C$15:$C106)))),"")</f>
        <v/>
      </c>
      <c r="D106" s="79" t="str">
        <f t="shared" si="4"/>
        <v/>
      </c>
      <c r="E106" s="80" cm="1">
        <f t="array" ref="E106">IFERROR(IF($C106=0,0,SUMPRODUCT(--(Торговля!$C$7:$C$777=$C106))),"")</f>
        <v>0</v>
      </c>
      <c r="F106" s="81" t="str" cm="1">
        <f t="array" ref="F106">IF($C106="","",SUMPRODUCT((Торговля!$C$7:$C$777=$C106)*(Торговля!$N$7:$N$777&gt;0)))</f>
        <v/>
      </c>
      <c r="G106" s="82" t="str">
        <f t="shared" si="5"/>
        <v/>
      </c>
      <c r="H106" s="83" t="str" cm="1">
        <f t="array" ref="H106">IF($C106="","",SUMPRODUCT((Торговля!$C$7:$C$777=$C106)*(Торговля!$N$7:$N$777&lt;0)))</f>
        <v/>
      </c>
      <c r="I106" s="84" t="str">
        <f t="shared" si="6"/>
        <v/>
      </c>
      <c r="J106" s="85">
        <f>_xlfn.MINIFS(Торговля!$L$7:$L$777,Торговля!$C$7:$C$777,$C106)</f>
        <v>0</v>
      </c>
      <c r="K106" s="86">
        <f>_xlfn.MINIFS(Торговля!$N$7:$N$777,Торговля!$C$7:$C$777,$C106)</f>
        <v>0</v>
      </c>
      <c r="L106" s="87">
        <f>_xlfn.MINIFS(Торговля!$O$7:$O$777,Торговля!$C$7:$C$777,$C106)</f>
        <v>0</v>
      </c>
      <c r="M106" s="85">
        <f>_xlfn.MAXIFS(Торговля!$L$7:$L$777,Торговля!$C$7:$C$777,$C106)</f>
        <v>0</v>
      </c>
      <c r="N106" s="86">
        <f>_xlfn.MAXIFS(Торговля!$N$7:$N$777,Торговля!$C$7:$C$777,$C106)</f>
        <v>0</v>
      </c>
      <c r="O106" s="87">
        <f>_xlfn.MAXIFS(Торговля!$O$7:$O$777,Торговля!$C$7:$C$777,$C106)</f>
        <v>0</v>
      </c>
      <c r="P106" s="85">
        <f>IFERROR(SUMIFS(Торговля!$L$7:$L$777,Торговля!$C$7:$C$777,$C106),"")</f>
        <v>0</v>
      </c>
      <c r="Q106" s="86">
        <f>IFERROR(SUMIF(Торговля!$C$7:$C$777,$C106,Торговля!$N$7:$N$777),0)</f>
        <v>0</v>
      </c>
      <c r="R106" s="87" t="str">
        <f>IFERROR(SUMIF(Торговля!$C$7:$C$777,$C106,Торговля!$N$7:$N$777)/VLOOKUP($C106,Торговля!$C$7:$W$777,21,0),"")</f>
        <v/>
      </c>
      <c r="S106" s="168" t="str">
        <f t="shared" si="7"/>
        <v/>
      </c>
      <c r="T106" s="167">
        <f>IF(S106=0,0,($T105+$Q106+SUMIF(Торговля!$C$7:$C$777,$C106,Торговля!$S$7:$S$777)))</f>
        <v>0</v>
      </c>
    </row>
    <row r="107" spans="2:20">
      <c r="B107" s="78">
        <v>93</v>
      </c>
      <c r="C107" s="79" t="str" cm="1">
        <f t="array" ref="C107">IFERROR(_xlfn.SINGLE(INDEX(Торговля!$C$7:$C$777,_xlfn.AGGREGATE(15,6,(ROW(Торговля!$C$7:$C$777)-ROW(Торговля!$C$7)+1)/(FREQUENCY(Торговля!$C$7:$C$777,Торговля!$C$7:$C$777)&gt;=1),ROWS($C$15:$C107)))),"")</f>
        <v/>
      </c>
      <c r="D107" s="79" t="str">
        <f t="shared" si="4"/>
        <v/>
      </c>
      <c r="E107" s="80" cm="1">
        <f t="array" ref="E107">IFERROR(IF($C107=0,0,SUMPRODUCT(--(Торговля!$C$7:$C$777=$C107))),"")</f>
        <v>0</v>
      </c>
      <c r="F107" s="81" t="str" cm="1">
        <f t="array" ref="F107">IF($C107="","",SUMPRODUCT((Торговля!$C$7:$C$777=$C107)*(Торговля!$N$7:$N$777&gt;0)))</f>
        <v/>
      </c>
      <c r="G107" s="82" t="str">
        <f t="shared" si="5"/>
        <v/>
      </c>
      <c r="H107" s="83" t="str" cm="1">
        <f t="array" ref="H107">IF($C107="","",SUMPRODUCT((Торговля!$C$7:$C$777=$C107)*(Торговля!$N$7:$N$777&lt;0)))</f>
        <v/>
      </c>
      <c r="I107" s="84" t="str">
        <f t="shared" si="6"/>
        <v/>
      </c>
      <c r="J107" s="85">
        <f>_xlfn.MINIFS(Торговля!$L$7:$L$777,Торговля!$C$7:$C$777,$C107)</f>
        <v>0</v>
      </c>
      <c r="K107" s="86">
        <f>_xlfn.MINIFS(Торговля!$N$7:$N$777,Торговля!$C$7:$C$777,$C107)</f>
        <v>0</v>
      </c>
      <c r="L107" s="87">
        <f>_xlfn.MINIFS(Торговля!$O$7:$O$777,Торговля!$C$7:$C$777,$C107)</f>
        <v>0</v>
      </c>
      <c r="M107" s="85">
        <f>_xlfn.MAXIFS(Торговля!$L$7:$L$777,Торговля!$C$7:$C$777,$C107)</f>
        <v>0</v>
      </c>
      <c r="N107" s="86">
        <f>_xlfn.MAXIFS(Торговля!$N$7:$N$777,Торговля!$C$7:$C$777,$C107)</f>
        <v>0</v>
      </c>
      <c r="O107" s="87">
        <f>_xlfn.MAXIFS(Торговля!$O$7:$O$777,Торговля!$C$7:$C$777,$C107)</f>
        <v>0</v>
      </c>
      <c r="P107" s="85">
        <f>IFERROR(SUMIFS(Торговля!$L$7:$L$777,Торговля!$C$7:$C$777,$C107),"")</f>
        <v>0</v>
      </c>
      <c r="Q107" s="86">
        <f>IFERROR(SUMIF(Торговля!$C$7:$C$777,$C107,Торговля!$N$7:$N$777),0)</f>
        <v>0</v>
      </c>
      <c r="R107" s="87" t="str">
        <f>IFERROR(SUMIF(Торговля!$C$7:$C$777,$C107,Торговля!$N$7:$N$777)/VLOOKUP($C107,Торговля!$C$7:$W$777,21,0),"")</f>
        <v/>
      </c>
      <c r="S107" s="168" t="str">
        <f t="shared" si="7"/>
        <v/>
      </c>
      <c r="T107" s="167">
        <f>IF(S107=0,0,($T106+$Q107+SUMIF(Торговля!$C$7:$C$777,$C107,Торговля!$S$7:$S$777)))</f>
        <v>0</v>
      </c>
    </row>
    <row r="108" spans="2:20">
      <c r="B108" s="78">
        <v>94</v>
      </c>
      <c r="C108" s="79" t="str" cm="1">
        <f t="array" ref="C108">IFERROR(_xlfn.SINGLE(INDEX(Торговля!$C$7:$C$777,_xlfn.AGGREGATE(15,6,(ROW(Торговля!$C$7:$C$777)-ROW(Торговля!$C$7)+1)/(FREQUENCY(Торговля!$C$7:$C$777,Торговля!$C$7:$C$777)&gt;=1),ROWS($C$15:$C108)))),"")</f>
        <v/>
      </c>
      <c r="D108" s="79" t="str">
        <f t="shared" si="4"/>
        <v/>
      </c>
      <c r="E108" s="80" cm="1">
        <f t="array" ref="E108">IFERROR(IF($C108=0,0,SUMPRODUCT(--(Торговля!$C$7:$C$777=$C108))),"")</f>
        <v>0</v>
      </c>
      <c r="F108" s="81" t="str" cm="1">
        <f t="array" ref="F108">IF($C108="","",SUMPRODUCT((Торговля!$C$7:$C$777=$C108)*(Торговля!$N$7:$N$777&gt;0)))</f>
        <v/>
      </c>
      <c r="G108" s="82" t="str">
        <f t="shared" si="5"/>
        <v/>
      </c>
      <c r="H108" s="83" t="str" cm="1">
        <f t="array" ref="H108">IF($C108="","",SUMPRODUCT((Торговля!$C$7:$C$777=$C108)*(Торговля!$N$7:$N$777&lt;0)))</f>
        <v/>
      </c>
      <c r="I108" s="84" t="str">
        <f t="shared" si="6"/>
        <v/>
      </c>
      <c r="J108" s="85">
        <f>_xlfn.MINIFS(Торговля!$L$7:$L$777,Торговля!$C$7:$C$777,$C108)</f>
        <v>0</v>
      </c>
      <c r="K108" s="86">
        <f>_xlfn.MINIFS(Торговля!$N$7:$N$777,Торговля!$C$7:$C$777,$C108)</f>
        <v>0</v>
      </c>
      <c r="L108" s="87">
        <f>_xlfn.MINIFS(Торговля!$O$7:$O$777,Торговля!$C$7:$C$777,$C108)</f>
        <v>0</v>
      </c>
      <c r="M108" s="85">
        <f>_xlfn.MAXIFS(Торговля!$L$7:$L$777,Торговля!$C$7:$C$777,$C108)</f>
        <v>0</v>
      </c>
      <c r="N108" s="86">
        <f>_xlfn.MAXIFS(Торговля!$N$7:$N$777,Торговля!$C$7:$C$777,$C108)</f>
        <v>0</v>
      </c>
      <c r="O108" s="87">
        <f>_xlfn.MAXIFS(Торговля!$O$7:$O$777,Торговля!$C$7:$C$777,$C108)</f>
        <v>0</v>
      </c>
      <c r="P108" s="85">
        <f>IFERROR(SUMIFS(Торговля!$L$7:$L$777,Торговля!$C$7:$C$777,$C108),"")</f>
        <v>0</v>
      </c>
      <c r="Q108" s="86">
        <f>IFERROR(SUMIF(Торговля!$C$7:$C$777,$C108,Торговля!$N$7:$N$777),0)</f>
        <v>0</v>
      </c>
      <c r="R108" s="87" t="str">
        <f>IFERROR(SUMIF(Торговля!$C$7:$C$777,$C108,Торговля!$N$7:$N$777)/VLOOKUP($C108,Торговля!$C$7:$W$777,21,0),"")</f>
        <v/>
      </c>
      <c r="S108" s="168" t="str">
        <f t="shared" si="7"/>
        <v/>
      </c>
      <c r="T108" s="167">
        <f>IF(S108=0,0,($T107+$Q108+SUMIF(Торговля!$C$7:$C$777,$C108,Торговля!$S$7:$S$777)))</f>
        <v>0</v>
      </c>
    </row>
    <row r="109" spans="2:20">
      <c r="B109" s="78">
        <v>95</v>
      </c>
      <c r="C109" s="79" t="str" cm="1">
        <f t="array" ref="C109">IFERROR(_xlfn.SINGLE(INDEX(Торговля!$C$7:$C$777,_xlfn.AGGREGATE(15,6,(ROW(Торговля!$C$7:$C$777)-ROW(Торговля!$C$7)+1)/(FREQUENCY(Торговля!$C$7:$C$777,Торговля!$C$7:$C$777)&gt;=1),ROWS($C$15:$C109)))),"")</f>
        <v/>
      </c>
      <c r="D109" s="79" t="str">
        <f t="shared" si="4"/>
        <v/>
      </c>
      <c r="E109" s="80" cm="1">
        <f t="array" ref="E109">IFERROR(IF($C109=0,0,SUMPRODUCT(--(Торговля!$C$7:$C$777=$C109))),"")</f>
        <v>0</v>
      </c>
      <c r="F109" s="81" t="str" cm="1">
        <f t="array" ref="F109">IF($C109="","",SUMPRODUCT((Торговля!$C$7:$C$777=$C109)*(Торговля!$N$7:$N$777&gt;0)))</f>
        <v/>
      </c>
      <c r="G109" s="82" t="str">
        <f t="shared" si="5"/>
        <v/>
      </c>
      <c r="H109" s="83" t="str" cm="1">
        <f t="array" ref="H109">IF($C109="","",SUMPRODUCT((Торговля!$C$7:$C$777=$C109)*(Торговля!$N$7:$N$777&lt;0)))</f>
        <v/>
      </c>
      <c r="I109" s="84" t="str">
        <f t="shared" si="6"/>
        <v/>
      </c>
      <c r="J109" s="85">
        <f>_xlfn.MINIFS(Торговля!$L$7:$L$777,Торговля!$C$7:$C$777,$C109)</f>
        <v>0</v>
      </c>
      <c r="K109" s="86">
        <f>_xlfn.MINIFS(Торговля!$N$7:$N$777,Торговля!$C$7:$C$777,$C109)</f>
        <v>0</v>
      </c>
      <c r="L109" s="87">
        <f>_xlfn.MINIFS(Торговля!$O$7:$O$777,Торговля!$C$7:$C$777,$C109)</f>
        <v>0</v>
      </c>
      <c r="M109" s="85">
        <f>_xlfn.MAXIFS(Торговля!$L$7:$L$777,Торговля!$C$7:$C$777,$C109)</f>
        <v>0</v>
      </c>
      <c r="N109" s="86">
        <f>_xlfn.MAXIFS(Торговля!$N$7:$N$777,Торговля!$C$7:$C$777,$C109)</f>
        <v>0</v>
      </c>
      <c r="O109" s="87">
        <f>_xlfn.MAXIFS(Торговля!$O$7:$O$777,Торговля!$C$7:$C$777,$C109)</f>
        <v>0</v>
      </c>
      <c r="P109" s="85">
        <f>IFERROR(SUMIFS(Торговля!$L$7:$L$777,Торговля!$C$7:$C$777,$C109),"")</f>
        <v>0</v>
      </c>
      <c r="Q109" s="86">
        <f>IFERROR(SUMIF(Торговля!$C$7:$C$777,$C109,Торговля!$N$7:$N$777),0)</f>
        <v>0</v>
      </c>
      <c r="R109" s="87" t="str">
        <f>IFERROR(SUMIF(Торговля!$C$7:$C$777,$C109,Торговля!$N$7:$N$777)/VLOOKUP($C109,Торговля!$C$7:$W$777,21,0),"")</f>
        <v/>
      </c>
      <c r="S109" s="168" t="str">
        <f t="shared" si="7"/>
        <v/>
      </c>
      <c r="T109" s="167">
        <f>IF(S109=0,0,($T108+$Q109+SUMIF(Торговля!$C$7:$C$777,$C109,Торговля!$S$7:$S$777)))</f>
        <v>0</v>
      </c>
    </row>
    <row r="110" spans="2:20">
      <c r="B110" s="78">
        <v>96</v>
      </c>
      <c r="C110" s="79" t="str" cm="1">
        <f t="array" ref="C110">IFERROR(_xlfn.SINGLE(INDEX(Торговля!$C$7:$C$777,_xlfn.AGGREGATE(15,6,(ROW(Торговля!$C$7:$C$777)-ROW(Торговля!$C$7)+1)/(FREQUENCY(Торговля!$C$7:$C$777,Торговля!$C$7:$C$777)&gt;=1),ROWS($C$15:$C110)))),"")</f>
        <v/>
      </c>
      <c r="D110" s="79" t="str">
        <f t="shared" si="4"/>
        <v/>
      </c>
      <c r="E110" s="80" cm="1">
        <f t="array" ref="E110">IFERROR(IF($C110=0,0,SUMPRODUCT(--(Торговля!$C$7:$C$777=$C110))),"")</f>
        <v>0</v>
      </c>
      <c r="F110" s="81" t="str" cm="1">
        <f t="array" ref="F110">IF($C110="","",SUMPRODUCT((Торговля!$C$7:$C$777=$C110)*(Торговля!$N$7:$N$777&gt;0)))</f>
        <v/>
      </c>
      <c r="G110" s="82" t="str">
        <f t="shared" si="5"/>
        <v/>
      </c>
      <c r="H110" s="83" t="str" cm="1">
        <f t="array" ref="H110">IF($C110="","",SUMPRODUCT((Торговля!$C$7:$C$777=$C110)*(Торговля!$N$7:$N$777&lt;0)))</f>
        <v/>
      </c>
      <c r="I110" s="84" t="str">
        <f t="shared" si="6"/>
        <v/>
      </c>
      <c r="J110" s="85">
        <f>_xlfn.MINIFS(Торговля!$L$7:$L$777,Торговля!$C$7:$C$777,$C110)</f>
        <v>0</v>
      </c>
      <c r="K110" s="86">
        <f>_xlfn.MINIFS(Торговля!$N$7:$N$777,Торговля!$C$7:$C$777,$C110)</f>
        <v>0</v>
      </c>
      <c r="L110" s="87">
        <f>_xlfn.MINIFS(Торговля!$O$7:$O$777,Торговля!$C$7:$C$777,$C110)</f>
        <v>0</v>
      </c>
      <c r="M110" s="85">
        <f>_xlfn.MAXIFS(Торговля!$L$7:$L$777,Торговля!$C$7:$C$777,$C110)</f>
        <v>0</v>
      </c>
      <c r="N110" s="86">
        <f>_xlfn.MAXIFS(Торговля!$N$7:$N$777,Торговля!$C$7:$C$777,$C110)</f>
        <v>0</v>
      </c>
      <c r="O110" s="87">
        <f>_xlfn.MAXIFS(Торговля!$O$7:$O$777,Торговля!$C$7:$C$777,$C110)</f>
        <v>0</v>
      </c>
      <c r="P110" s="85">
        <f>IFERROR(SUMIFS(Торговля!$L$7:$L$777,Торговля!$C$7:$C$777,$C110),"")</f>
        <v>0</v>
      </c>
      <c r="Q110" s="86">
        <f>IFERROR(SUMIF(Торговля!$C$7:$C$777,$C110,Торговля!$N$7:$N$777),0)</f>
        <v>0</v>
      </c>
      <c r="R110" s="87" t="str">
        <f>IFERROR(SUMIF(Торговля!$C$7:$C$777,$C110,Торговля!$N$7:$N$777)/VLOOKUP($C110,Торговля!$C$7:$W$777,21,0),"")</f>
        <v/>
      </c>
      <c r="S110" s="168" t="str">
        <f t="shared" si="7"/>
        <v/>
      </c>
      <c r="T110" s="167">
        <f>IF(S110=0,0,($T109+$Q110+SUMIF(Торговля!$C$7:$C$777,$C110,Торговля!$S$7:$S$777)))</f>
        <v>0</v>
      </c>
    </row>
    <row r="111" spans="2:20">
      <c r="B111" s="78">
        <v>97</v>
      </c>
      <c r="C111" s="79" t="str" cm="1">
        <f t="array" ref="C111">IFERROR(_xlfn.SINGLE(INDEX(Торговля!$C$7:$C$777,_xlfn.AGGREGATE(15,6,(ROW(Торговля!$C$7:$C$777)-ROW(Торговля!$C$7)+1)/(FREQUENCY(Торговля!$C$7:$C$777,Торговля!$C$7:$C$777)&gt;=1),ROWS($C$15:$C111)))),"")</f>
        <v/>
      </c>
      <c r="D111" s="79" t="str">
        <f t="shared" si="4"/>
        <v/>
      </c>
      <c r="E111" s="80" cm="1">
        <f t="array" ref="E111">IFERROR(IF($C111=0,0,SUMPRODUCT(--(Торговля!$C$7:$C$777=$C111))),"")</f>
        <v>0</v>
      </c>
      <c r="F111" s="81" t="str" cm="1">
        <f t="array" ref="F111">IF($C111="","",SUMPRODUCT((Торговля!$C$7:$C$777=$C111)*(Торговля!$N$7:$N$777&gt;0)))</f>
        <v/>
      </c>
      <c r="G111" s="82" t="str">
        <f t="shared" si="5"/>
        <v/>
      </c>
      <c r="H111" s="83" t="str" cm="1">
        <f t="array" ref="H111">IF($C111="","",SUMPRODUCT((Торговля!$C$7:$C$777=$C111)*(Торговля!$N$7:$N$777&lt;0)))</f>
        <v/>
      </c>
      <c r="I111" s="84" t="str">
        <f t="shared" si="6"/>
        <v/>
      </c>
      <c r="J111" s="85">
        <f>_xlfn.MINIFS(Торговля!$L$7:$L$777,Торговля!$C$7:$C$777,$C111)</f>
        <v>0</v>
      </c>
      <c r="K111" s="86">
        <f>_xlfn.MINIFS(Торговля!$N$7:$N$777,Торговля!$C$7:$C$777,$C111)</f>
        <v>0</v>
      </c>
      <c r="L111" s="87">
        <f>_xlfn.MINIFS(Торговля!$O$7:$O$777,Торговля!$C$7:$C$777,$C111)</f>
        <v>0</v>
      </c>
      <c r="M111" s="85">
        <f>_xlfn.MAXIFS(Торговля!$L$7:$L$777,Торговля!$C$7:$C$777,$C111)</f>
        <v>0</v>
      </c>
      <c r="N111" s="86">
        <f>_xlfn.MAXIFS(Торговля!$N$7:$N$777,Торговля!$C$7:$C$777,$C111)</f>
        <v>0</v>
      </c>
      <c r="O111" s="87">
        <f>_xlfn.MAXIFS(Торговля!$O$7:$O$777,Торговля!$C$7:$C$777,$C111)</f>
        <v>0</v>
      </c>
      <c r="P111" s="85">
        <f>IFERROR(SUMIFS(Торговля!$L$7:$L$777,Торговля!$C$7:$C$777,$C111),"")</f>
        <v>0</v>
      </c>
      <c r="Q111" s="86">
        <f>IFERROR(SUMIF(Торговля!$C$7:$C$777,$C111,Торговля!$N$7:$N$777),0)</f>
        <v>0</v>
      </c>
      <c r="R111" s="87" t="str">
        <f>IFERROR(SUMIF(Торговля!$C$7:$C$777,$C111,Торговля!$N$7:$N$777)/VLOOKUP($C111,Торговля!$C$7:$W$777,21,0),"")</f>
        <v/>
      </c>
      <c r="S111" s="168" t="str">
        <f t="shared" si="7"/>
        <v/>
      </c>
      <c r="T111" s="167">
        <f>IF(S111=0,0,($T110+$Q111+SUMIF(Торговля!$C$7:$C$777,$C111,Торговля!$S$7:$S$777)))</f>
        <v>0</v>
      </c>
    </row>
    <row r="112" spans="2:20">
      <c r="B112" s="78">
        <v>98</v>
      </c>
      <c r="C112" s="79" t="str" cm="1">
        <f t="array" ref="C112">IFERROR(_xlfn.SINGLE(INDEX(Торговля!$C$7:$C$777,_xlfn.AGGREGATE(15,6,(ROW(Торговля!$C$7:$C$777)-ROW(Торговля!$C$7)+1)/(FREQUENCY(Торговля!$C$7:$C$777,Торговля!$C$7:$C$777)&gt;=1),ROWS($C$15:$C112)))),"")</f>
        <v/>
      </c>
      <c r="D112" s="79" t="str">
        <f t="shared" si="4"/>
        <v/>
      </c>
      <c r="E112" s="80" cm="1">
        <f t="array" ref="E112">IFERROR(IF($C112=0,0,SUMPRODUCT(--(Торговля!$C$7:$C$777=$C112))),"")</f>
        <v>0</v>
      </c>
      <c r="F112" s="81" t="str" cm="1">
        <f t="array" ref="F112">IF($C112="","",SUMPRODUCT((Торговля!$C$7:$C$777=$C112)*(Торговля!$N$7:$N$777&gt;0)))</f>
        <v/>
      </c>
      <c r="G112" s="82" t="str">
        <f t="shared" si="5"/>
        <v/>
      </c>
      <c r="H112" s="83" t="str" cm="1">
        <f t="array" ref="H112">IF($C112="","",SUMPRODUCT((Торговля!$C$7:$C$777=$C112)*(Торговля!$N$7:$N$777&lt;0)))</f>
        <v/>
      </c>
      <c r="I112" s="84" t="str">
        <f t="shared" si="6"/>
        <v/>
      </c>
      <c r="J112" s="85">
        <f>_xlfn.MINIFS(Торговля!$L$7:$L$777,Торговля!$C$7:$C$777,$C112)</f>
        <v>0</v>
      </c>
      <c r="K112" s="86">
        <f>_xlfn.MINIFS(Торговля!$N$7:$N$777,Торговля!$C$7:$C$777,$C112)</f>
        <v>0</v>
      </c>
      <c r="L112" s="87">
        <f>_xlfn.MINIFS(Торговля!$O$7:$O$777,Торговля!$C$7:$C$777,$C112)</f>
        <v>0</v>
      </c>
      <c r="M112" s="85">
        <f>_xlfn.MAXIFS(Торговля!$L$7:$L$777,Торговля!$C$7:$C$777,$C112)</f>
        <v>0</v>
      </c>
      <c r="N112" s="86">
        <f>_xlfn.MAXIFS(Торговля!$N$7:$N$777,Торговля!$C$7:$C$777,$C112)</f>
        <v>0</v>
      </c>
      <c r="O112" s="87">
        <f>_xlfn.MAXIFS(Торговля!$O$7:$O$777,Торговля!$C$7:$C$777,$C112)</f>
        <v>0</v>
      </c>
      <c r="P112" s="85">
        <f>IFERROR(SUMIFS(Торговля!$L$7:$L$777,Торговля!$C$7:$C$777,$C112),"")</f>
        <v>0</v>
      </c>
      <c r="Q112" s="86">
        <f>IFERROR(SUMIF(Торговля!$C$7:$C$777,$C112,Торговля!$N$7:$N$777),0)</f>
        <v>0</v>
      </c>
      <c r="R112" s="87" t="str">
        <f>IFERROR(SUMIF(Торговля!$C$7:$C$777,$C112,Торговля!$N$7:$N$777)/VLOOKUP($C112,Торговля!$C$7:$W$777,21,0),"")</f>
        <v/>
      </c>
      <c r="S112" s="168" t="str">
        <f t="shared" si="7"/>
        <v/>
      </c>
      <c r="T112" s="167">
        <f>IF(S112=0,0,($T111+$Q112+SUMIF(Торговля!$C$7:$C$777,$C112,Торговля!$S$7:$S$777)))</f>
        <v>0</v>
      </c>
    </row>
    <row r="113" spans="2:20">
      <c r="B113" s="78">
        <v>99</v>
      </c>
      <c r="C113" s="79" t="str" cm="1">
        <f t="array" ref="C113">IFERROR(_xlfn.SINGLE(INDEX(Торговля!$C$7:$C$777,_xlfn.AGGREGATE(15,6,(ROW(Торговля!$C$7:$C$777)-ROW(Торговля!$C$7)+1)/(FREQUENCY(Торговля!$C$7:$C$777,Торговля!$C$7:$C$777)&gt;=1),ROWS($C$15:$C113)))),"")</f>
        <v/>
      </c>
      <c r="D113" s="79" t="str">
        <f t="shared" si="4"/>
        <v/>
      </c>
      <c r="E113" s="80" cm="1">
        <f t="array" ref="E113">IFERROR(IF($C113=0,0,SUMPRODUCT(--(Торговля!$C$7:$C$777=$C113))),"")</f>
        <v>0</v>
      </c>
      <c r="F113" s="81" t="str" cm="1">
        <f t="array" ref="F113">IF($C113="","",SUMPRODUCT((Торговля!$C$7:$C$777=$C113)*(Торговля!$N$7:$N$777&gt;0)))</f>
        <v/>
      </c>
      <c r="G113" s="82" t="str">
        <f t="shared" si="5"/>
        <v/>
      </c>
      <c r="H113" s="83" t="str" cm="1">
        <f t="array" ref="H113">IF($C113="","",SUMPRODUCT((Торговля!$C$7:$C$777=$C113)*(Торговля!$N$7:$N$777&lt;0)))</f>
        <v/>
      </c>
      <c r="I113" s="84" t="str">
        <f t="shared" si="6"/>
        <v/>
      </c>
      <c r="J113" s="85">
        <f>_xlfn.MINIFS(Торговля!$L$7:$L$777,Торговля!$C$7:$C$777,$C113)</f>
        <v>0</v>
      </c>
      <c r="K113" s="86">
        <f>_xlfn.MINIFS(Торговля!$N$7:$N$777,Торговля!$C$7:$C$777,$C113)</f>
        <v>0</v>
      </c>
      <c r="L113" s="87">
        <f>_xlfn.MINIFS(Торговля!$O$7:$O$777,Торговля!$C$7:$C$777,$C113)</f>
        <v>0</v>
      </c>
      <c r="M113" s="85">
        <f>_xlfn.MAXIFS(Торговля!$L$7:$L$777,Торговля!$C$7:$C$777,$C113)</f>
        <v>0</v>
      </c>
      <c r="N113" s="86">
        <f>_xlfn.MAXIFS(Торговля!$N$7:$N$777,Торговля!$C$7:$C$777,$C113)</f>
        <v>0</v>
      </c>
      <c r="O113" s="87">
        <f>_xlfn.MAXIFS(Торговля!$O$7:$O$777,Торговля!$C$7:$C$777,$C113)</f>
        <v>0</v>
      </c>
      <c r="P113" s="85">
        <f>IFERROR(SUMIFS(Торговля!$L$7:$L$777,Торговля!$C$7:$C$777,$C113),"")</f>
        <v>0</v>
      </c>
      <c r="Q113" s="86">
        <f>IFERROR(SUMIF(Торговля!$C$7:$C$777,$C113,Торговля!$N$7:$N$777),0)</f>
        <v>0</v>
      </c>
      <c r="R113" s="87" t="str">
        <f>IFERROR(SUMIF(Торговля!$C$7:$C$777,$C113,Торговля!$N$7:$N$777)/VLOOKUP($C113,Торговля!$C$7:$W$777,21,0),"")</f>
        <v/>
      </c>
      <c r="S113" s="168" t="str">
        <f t="shared" si="7"/>
        <v/>
      </c>
      <c r="T113" s="167">
        <f>IF(S113=0,0,($T112+$Q113+SUMIF(Торговля!$C$7:$C$777,$C113,Торговля!$S$7:$S$777)))</f>
        <v>0</v>
      </c>
    </row>
    <row r="114" spans="2:20">
      <c r="B114" s="78">
        <v>100</v>
      </c>
      <c r="C114" s="79" t="str" cm="1">
        <f t="array" ref="C114">IFERROR(_xlfn.SINGLE(INDEX(Торговля!$C$7:$C$777,_xlfn.AGGREGATE(15,6,(ROW(Торговля!$C$7:$C$777)-ROW(Торговля!$C$7)+1)/(FREQUENCY(Торговля!$C$7:$C$777,Торговля!$C$7:$C$777)&gt;=1),ROWS($C$15:$C114)))),"")</f>
        <v/>
      </c>
      <c r="D114" s="79" t="str">
        <f t="shared" si="4"/>
        <v/>
      </c>
      <c r="E114" s="80" cm="1">
        <f t="array" ref="E114">IFERROR(IF($C114=0,0,SUMPRODUCT(--(Торговля!$C$7:$C$777=$C114))),"")</f>
        <v>0</v>
      </c>
      <c r="F114" s="81" t="str" cm="1">
        <f t="array" ref="F114">IF($C114="","",SUMPRODUCT((Торговля!$C$7:$C$777=$C114)*(Торговля!$N$7:$N$777&gt;0)))</f>
        <v/>
      </c>
      <c r="G114" s="82" t="str">
        <f t="shared" si="5"/>
        <v/>
      </c>
      <c r="H114" s="83" t="str" cm="1">
        <f t="array" ref="H114">IF($C114="","",SUMPRODUCT((Торговля!$C$7:$C$777=$C114)*(Торговля!$N$7:$N$777&lt;0)))</f>
        <v/>
      </c>
      <c r="I114" s="84" t="str">
        <f t="shared" si="6"/>
        <v/>
      </c>
      <c r="J114" s="85">
        <f>_xlfn.MINIFS(Торговля!$L$7:$L$777,Торговля!$C$7:$C$777,$C114)</f>
        <v>0</v>
      </c>
      <c r="K114" s="86">
        <f>_xlfn.MINIFS(Торговля!$N$7:$N$777,Торговля!$C$7:$C$777,$C114)</f>
        <v>0</v>
      </c>
      <c r="L114" s="87">
        <f>_xlfn.MINIFS(Торговля!$O$7:$O$777,Торговля!$C$7:$C$777,$C114)</f>
        <v>0</v>
      </c>
      <c r="M114" s="85">
        <f>_xlfn.MAXIFS(Торговля!$L$7:$L$777,Торговля!$C$7:$C$777,$C114)</f>
        <v>0</v>
      </c>
      <c r="N114" s="86">
        <f>_xlfn.MAXIFS(Торговля!$N$7:$N$777,Торговля!$C$7:$C$777,$C114)</f>
        <v>0</v>
      </c>
      <c r="O114" s="87">
        <f>_xlfn.MAXIFS(Торговля!$O$7:$O$777,Торговля!$C$7:$C$777,$C114)</f>
        <v>0</v>
      </c>
      <c r="P114" s="85">
        <f>IFERROR(SUMIFS(Торговля!$L$7:$L$777,Торговля!$C$7:$C$777,$C114),"")</f>
        <v>0</v>
      </c>
      <c r="Q114" s="86">
        <f>IFERROR(SUMIF(Торговля!$C$7:$C$777,$C114,Торговля!$N$7:$N$777),0)</f>
        <v>0</v>
      </c>
      <c r="R114" s="87" t="str">
        <f>IFERROR(SUMIF(Торговля!$C$7:$C$777,$C114,Торговля!$N$7:$N$777)/VLOOKUP($C114,Торговля!$C$7:$W$777,21,0),"")</f>
        <v/>
      </c>
      <c r="S114" s="168" t="str">
        <f t="shared" si="7"/>
        <v/>
      </c>
      <c r="T114" s="167">
        <f>IF(S114=0,0,($T113+$Q114+SUMIF(Торговля!$C$7:$C$777,$C114,Торговля!$S$7:$S$777)))</f>
        <v>0</v>
      </c>
    </row>
    <row r="115" spans="2:20">
      <c r="B115" s="78">
        <v>101</v>
      </c>
      <c r="C115" s="79" t="str" cm="1">
        <f t="array" ref="C115">IFERROR(_xlfn.SINGLE(INDEX(Торговля!$C$7:$C$777,_xlfn.AGGREGATE(15,6,(ROW(Торговля!$C$7:$C$777)-ROW(Торговля!$C$7)+1)/(FREQUENCY(Торговля!$C$7:$C$777,Торговля!$C$7:$C$777)&gt;=1),ROWS($C$15:$C115)))),"")</f>
        <v/>
      </c>
      <c r="D115" s="79" t="str">
        <f t="shared" si="4"/>
        <v/>
      </c>
      <c r="E115" s="80" cm="1">
        <f t="array" ref="E115">IFERROR(IF($C115=0,0,SUMPRODUCT(--(Торговля!$C$7:$C$777=$C115))),"")</f>
        <v>0</v>
      </c>
      <c r="F115" s="81" t="str" cm="1">
        <f t="array" ref="F115">IF($C115="","",SUMPRODUCT((Торговля!$C$7:$C$777=$C115)*(Торговля!$N$7:$N$777&gt;0)))</f>
        <v/>
      </c>
      <c r="G115" s="82" t="str">
        <f t="shared" si="5"/>
        <v/>
      </c>
      <c r="H115" s="83" t="str" cm="1">
        <f t="array" ref="H115">IF($C115="","",SUMPRODUCT((Торговля!$C$7:$C$777=$C115)*(Торговля!$N$7:$N$777&lt;0)))</f>
        <v/>
      </c>
      <c r="I115" s="84" t="str">
        <f t="shared" si="6"/>
        <v/>
      </c>
      <c r="J115" s="85">
        <f>_xlfn.MINIFS(Торговля!$L$7:$L$777,Торговля!$C$7:$C$777,$C115)</f>
        <v>0</v>
      </c>
      <c r="K115" s="86">
        <f>_xlfn.MINIFS(Торговля!$N$7:$N$777,Торговля!$C$7:$C$777,$C115)</f>
        <v>0</v>
      </c>
      <c r="L115" s="87">
        <f>_xlfn.MINIFS(Торговля!$O$7:$O$777,Торговля!$C$7:$C$777,$C115)</f>
        <v>0</v>
      </c>
      <c r="M115" s="85">
        <f>_xlfn.MAXIFS(Торговля!$L$7:$L$777,Торговля!$C$7:$C$777,$C115)</f>
        <v>0</v>
      </c>
      <c r="N115" s="86">
        <f>_xlfn.MAXIFS(Торговля!$N$7:$N$777,Торговля!$C$7:$C$777,$C115)</f>
        <v>0</v>
      </c>
      <c r="O115" s="87">
        <f>_xlfn.MAXIFS(Торговля!$O$7:$O$777,Торговля!$C$7:$C$777,$C115)</f>
        <v>0</v>
      </c>
      <c r="P115" s="85">
        <f>IFERROR(SUMIFS(Торговля!$L$7:$L$777,Торговля!$C$7:$C$777,$C115),"")</f>
        <v>0</v>
      </c>
      <c r="Q115" s="86">
        <f>IFERROR(SUMIF(Торговля!$C$7:$C$777,$C115,Торговля!$N$7:$N$777),0)</f>
        <v>0</v>
      </c>
      <c r="R115" s="87" t="str">
        <f>IFERROR(SUMIF(Торговля!$C$7:$C$777,$C115,Торговля!$N$7:$N$777)/VLOOKUP($C115,Торговля!$C$7:$W$777,21,0),"")</f>
        <v/>
      </c>
      <c r="S115" s="168" t="str">
        <f t="shared" si="7"/>
        <v/>
      </c>
      <c r="T115" s="167">
        <f>IF(S115=0,0,($T114+$Q115+SUMIF(Торговля!$C$7:$C$777,$C115,Торговля!$S$7:$S$777)))</f>
        <v>0</v>
      </c>
    </row>
    <row r="116" spans="2:20">
      <c r="B116" s="78">
        <v>102</v>
      </c>
      <c r="C116" s="79" t="str" cm="1">
        <f t="array" ref="C116">IFERROR(_xlfn.SINGLE(INDEX(Торговля!$C$7:$C$777,_xlfn.AGGREGATE(15,6,(ROW(Торговля!$C$7:$C$777)-ROW(Торговля!$C$7)+1)/(FREQUENCY(Торговля!$C$7:$C$777,Торговля!$C$7:$C$777)&gt;=1),ROWS($C$15:$C116)))),"")</f>
        <v/>
      </c>
      <c r="D116" s="79" t="str">
        <f t="shared" si="4"/>
        <v/>
      </c>
      <c r="E116" s="80" cm="1">
        <f t="array" ref="E116">IFERROR(IF($C116=0,0,SUMPRODUCT(--(Торговля!$C$7:$C$777=$C116))),"")</f>
        <v>0</v>
      </c>
      <c r="F116" s="81" t="str" cm="1">
        <f t="array" ref="F116">IF($C116="","",SUMPRODUCT((Торговля!$C$7:$C$777=$C116)*(Торговля!$N$7:$N$777&gt;0)))</f>
        <v/>
      </c>
      <c r="G116" s="82" t="str">
        <f t="shared" si="5"/>
        <v/>
      </c>
      <c r="H116" s="83" t="str" cm="1">
        <f t="array" ref="H116">IF($C116="","",SUMPRODUCT((Торговля!$C$7:$C$777=$C116)*(Торговля!$N$7:$N$777&lt;0)))</f>
        <v/>
      </c>
      <c r="I116" s="84" t="str">
        <f t="shared" si="6"/>
        <v/>
      </c>
      <c r="J116" s="85">
        <f>_xlfn.MINIFS(Торговля!$L$7:$L$777,Торговля!$C$7:$C$777,$C116)</f>
        <v>0</v>
      </c>
      <c r="K116" s="86">
        <f>_xlfn.MINIFS(Торговля!$N$7:$N$777,Торговля!$C$7:$C$777,$C116)</f>
        <v>0</v>
      </c>
      <c r="L116" s="87">
        <f>_xlfn.MINIFS(Торговля!$O$7:$O$777,Торговля!$C$7:$C$777,$C116)</f>
        <v>0</v>
      </c>
      <c r="M116" s="85">
        <f>_xlfn.MAXIFS(Торговля!$L$7:$L$777,Торговля!$C$7:$C$777,$C116)</f>
        <v>0</v>
      </c>
      <c r="N116" s="86">
        <f>_xlfn.MAXIFS(Торговля!$N$7:$N$777,Торговля!$C$7:$C$777,$C116)</f>
        <v>0</v>
      </c>
      <c r="O116" s="87">
        <f>_xlfn.MAXIFS(Торговля!$O$7:$O$777,Торговля!$C$7:$C$777,$C116)</f>
        <v>0</v>
      </c>
      <c r="P116" s="85">
        <f>IFERROR(SUMIFS(Торговля!$L$7:$L$777,Торговля!$C$7:$C$777,$C116),"")</f>
        <v>0</v>
      </c>
      <c r="Q116" s="86">
        <f>IFERROR(SUMIF(Торговля!$C$7:$C$777,$C116,Торговля!$N$7:$N$777),0)</f>
        <v>0</v>
      </c>
      <c r="R116" s="87" t="str">
        <f>IFERROR(SUMIF(Торговля!$C$7:$C$777,$C116,Торговля!$N$7:$N$777)/VLOOKUP($C116,Торговля!$C$7:$W$777,21,0),"")</f>
        <v/>
      </c>
      <c r="S116" s="168" t="str">
        <f t="shared" si="7"/>
        <v/>
      </c>
      <c r="T116" s="167">
        <f>IF(S116=0,0,($T115+$Q116+SUMIF(Торговля!$C$7:$C$777,$C116,Торговля!$S$7:$S$777)))</f>
        <v>0</v>
      </c>
    </row>
    <row r="117" spans="2:20">
      <c r="B117" s="78">
        <v>103</v>
      </c>
      <c r="C117" s="79" t="str" cm="1">
        <f t="array" ref="C117">IFERROR(_xlfn.SINGLE(INDEX(Торговля!$C$7:$C$777,_xlfn.AGGREGATE(15,6,(ROW(Торговля!$C$7:$C$777)-ROW(Торговля!$C$7)+1)/(FREQUENCY(Торговля!$C$7:$C$777,Торговля!$C$7:$C$777)&gt;=1),ROWS($C$15:$C117)))),"")</f>
        <v/>
      </c>
      <c r="D117" s="79" t="str">
        <f t="shared" si="4"/>
        <v/>
      </c>
      <c r="E117" s="80" cm="1">
        <f t="array" ref="E117">IFERROR(IF($C117=0,0,SUMPRODUCT(--(Торговля!$C$7:$C$777=$C117))),"")</f>
        <v>0</v>
      </c>
      <c r="F117" s="81" t="str" cm="1">
        <f t="array" ref="F117">IF($C117="","",SUMPRODUCT((Торговля!$C$7:$C$777=$C117)*(Торговля!$N$7:$N$777&gt;0)))</f>
        <v/>
      </c>
      <c r="G117" s="82" t="str">
        <f t="shared" si="5"/>
        <v/>
      </c>
      <c r="H117" s="83" t="str" cm="1">
        <f t="array" ref="H117">IF($C117="","",SUMPRODUCT((Торговля!$C$7:$C$777=$C117)*(Торговля!$N$7:$N$777&lt;0)))</f>
        <v/>
      </c>
      <c r="I117" s="84" t="str">
        <f t="shared" si="6"/>
        <v/>
      </c>
      <c r="J117" s="85">
        <f>_xlfn.MINIFS(Торговля!$L$7:$L$777,Торговля!$C$7:$C$777,$C117)</f>
        <v>0</v>
      </c>
      <c r="K117" s="86">
        <f>_xlfn.MINIFS(Торговля!$N$7:$N$777,Торговля!$C$7:$C$777,$C117)</f>
        <v>0</v>
      </c>
      <c r="L117" s="87">
        <f>_xlfn.MINIFS(Торговля!$O$7:$O$777,Торговля!$C$7:$C$777,$C117)</f>
        <v>0</v>
      </c>
      <c r="M117" s="85">
        <f>_xlfn.MAXIFS(Торговля!$L$7:$L$777,Торговля!$C$7:$C$777,$C117)</f>
        <v>0</v>
      </c>
      <c r="N117" s="86">
        <f>_xlfn.MAXIFS(Торговля!$N$7:$N$777,Торговля!$C$7:$C$777,$C117)</f>
        <v>0</v>
      </c>
      <c r="O117" s="87">
        <f>_xlfn.MAXIFS(Торговля!$O$7:$O$777,Торговля!$C$7:$C$777,$C117)</f>
        <v>0</v>
      </c>
      <c r="P117" s="85">
        <f>IFERROR(SUMIFS(Торговля!$L$7:$L$777,Торговля!$C$7:$C$777,$C117),"")</f>
        <v>0</v>
      </c>
      <c r="Q117" s="86">
        <f>IFERROR(SUMIF(Торговля!$C$7:$C$777,$C117,Торговля!$N$7:$N$777),0)</f>
        <v>0</v>
      </c>
      <c r="R117" s="87" t="str">
        <f>IFERROR(SUMIF(Торговля!$C$7:$C$777,$C117,Торговля!$N$7:$N$777)/VLOOKUP($C117,Торговля!$C$7:$W$777,21,0),"")</f>
        <v/>
      </c>
      <c r="S117" s="168" t="str">
        <f t="shared" si="7"/>
        <v/>
      </c>
      <c r="T117" s="167">
        <f>IF(S117=0,0,($T116+$Q117+SUMIF(Торговля!$C$7:$C$777,$C117,Торговля!$S$7:$S$777)))</f>
        <v>0</v>
      </c>
    </row>
    <row r="118" spans="2:20">
      <c r="B118" s="78">
        <v>104</v>
      </c>
      <c r="C118" s="79" t="str" cm="1">
        <f t="array" ref="C118">IFERROR(_xlfn.SINGLE(INDEX(Торговля!$C$7:$C$777,_xlfn.AGGREGATE(15,6,(ROW(Торговля!$C$7:$C$777)-ROW(Торговля!$C$7)+1)/(FREQUENCY(Торговля!$C$7:$C$777,Торговля!$C$7:$C$777)&gt;=1),ROWS($C$15:$C118)))),"")</f>
        <v/>
      </c>
      <c r="D118" s="79" t="str">
        <f t="shared" si="4"/>
        <v/>
      </c>
      <c r="E118" s="80" cm="1">
        <f t="array" ref="E118">IFERROR(IF($C118=0,0,SUMPRODUCT(--(Торговля!$C$7:$C$777=$C118))),"")</f>
        <v>0</v>
      </c>
      <c r="F118" s="81" t="str" cm="1">
        <f t="array" ref="F118">IF($C118="","",SUMPRODUCT((Торговля!$C$7:$C$777=$C118)*(Торговля!$N$7:$N$777&gt;0)))</f>
        <v/>
      </c>
      <c r="G118" s="82" t="str">
        <f t="shared" si="5"/>
        <v/>
      </c>
      <c r="H118" s="83" t="str" cm="1">
        <f t="array" ref="H118">IF($C118="","",SUMPRODUCT((Торговля!$C$7:$C$777=$C118)*(Торговля!$N$7:$N$777&lt;0)))</f>
        <v/>
      </c>
      <c r="I118" s="84" t="str">
        <f t="shared" si="6"/>
        <v/>
      </c>
      <c r="J118" s="85">
        <f>_xlfn.MINIFS(Торговля!$L$7:$L$777,Торговля!$C$7:$C$777,$C118)</f>
        <v>0</v>
      </c>
      <c r="K118" s="86">
        <f>_xlfn.MINIFS(Торговля!$N$7:$N$777,Торговля!$C$7:$C$777,$C118)</f>
        <v>0</v>
      </c>
      <c r="L118" s="87">
        <f>_xlfn.MINIFS(Торговля!$O$7:$O$777,Торговля!$C$7:$C$777,$C118)</f>
        <v>0</v>
      </c>
      <c r="M118" s="85">
        <f>_xlfn.MAXIFS(Торговля!$L$7:$L$777,Торговля!$C$7:$C$777,$C118)</f>
        <v>0</v>
      </c>
      <c r="N118" s="86">
        <f>_xlfn.MAXIFS(Торговля!$N$7:$N$777,Торговля!$C$7:$C$777,$C118)</f>
        <v>0</v>
      </c>
      <c r="O118" s="87">
        <f>_xlfn.MAXIFS(Торговля!$O$7:$O$777,Торговля!$C$7:$C$777,$C118)</f>
        <v>0</v>
      </c>
      <c r="P118" s="85">
        <f>IFERROR(SUMIFS(Торговля!$L$7:$L$777,Торговля!$C$7:$C$777,$C118),"")</f>
        <v>0</v>
      </c>
      <c r="Q118" s="86">
        <f>IFERROR(SUMIF(Торговля!$C$7:$C$777,$C118,Торговля!$N$7:$N$777),0)</f>
        <v>0</v>
      </c>
      <c r="R118" s="87" t="str">
        <f>IFERROR(SUMIF(Торговля!$C$7:$C$777,$C118,Торговля!$N$7:$N$777)/VLOOKUP($C118,Торговля!$C$7:$W$777,21,0),"")</f>
        <v/>
      </c>
      <c r="S118" s="168" t="str">
        <f t="shared" si="7"/>
        <v/>
      </c>
      <c r="T118" s="167">
        <f>IF(S118=0,0,($T117+$Q118+SUMIF(Торговля!$C$7:$C$777,$C118,Торговля!$S$7:$S$777)))</f>
        <v>0</v>
      </c>
    </row>
    <row r="119" spans="2:20">
      <c r="B119" s="78">
        <v>105</v>
      </c>
      <c r="C119" s="79" t="str" cm="1">
        <f t="array" ref="C119">IFERROR(_xlfn.SINGLE(INDEX(Торговля!$C$7:$C$777,_xlfn.AGGREGATE(15,6,(ROW(Торговля!$C$7:$C$777)-ROW(Торговля!$C$7)+1)/(FREQUENCY(Торговля!$C$7:$C$777,Торговля!$C$7:$C$777)&gt;=1),ROWS($C$15:$C119)))),"")</f>
        <v/>
      </c>
      <c r="D119" s="79" t="str">
        <f t="shared" si="4"/>
        <v/>
      </c>
      <c r="E119" s="80" cm="1">
        <f t="array" ref="E119">IFERROR(IF($C119=0,0,SUMPRODUCT(--(Торговля!$C$7:$C$777=$C119))),"")</f>
        <v>0</v>
      </c>
      <c r="F119" s="81" t="str" cm="1">
        <f t="array" ref="F119">IF($C119="","",SUMPRODUCT((Торговля!$C$7:$C$777=$C119)*(Торговля!$N$7:$N$777&gt;0)))</f>
        <v/>
      </c>
      <c r="G119" s="82" t="str">
        <f t="shared" si="5"/>
        <v/>
      </c>
      <c r="H119" s="83" t="str" cm="1">
        <f t="array" ref="H119">IF($C119="","",SUMPRODUCT((Торговля!$C$7:$C$777=$C119)*(Торговля!$N$7:$N$777&lt;0)))</f>
        <v/>
      </c>
      <c r="I119" s="84" t="str">
        <f t="shared" si="6"/>
        <v/>
      </c>
      <c r="J119" s="85">
        <f>_xlfn.MINIFS(Торговля!$L$7:$L$777,Торговля!$C$7:$C$777,$C119)</f>
        <v>0</v>
      </c>
      <c r="K119" s="86">
        <f>_xlfn.MINIFS(Торговля!$N$7:$N$777,Торговля!$C$7:$C$777,$C119)</f>
        <v>0</v>
      </c>
      <c r="L119" s="87">
        <f>_xlfn.MINIFS(Торговля!$O$7:$O$777,Торговля!$C$7:$C$777,$C119)</f>
        <v>0</v>
      </c>
      <c r="M119" s="85">
        <f>_xlfn.MAXIFS(Торговля!$L$7:$L$777,Торговля!$C$7:$C$777,$C119)</f>
        <v>0</v>
      </c>
      <c r="N119" s="86">
        <f>_xlfn.MAXIFS(Торговля!$N$7:$N$777,Торговля!$C$7:$C$777,$C119)</f>
        <v>0</v>
      </c>
      <c r="O119" s="87">
        <f>_xlfn.MAXIFS(Торговля!$O$7:$O$777,Торговля!$C$7:$C$777,$C119)</f>
        <v>0</v>
      </c>
      <c r="P119" s="85">
        <f>IFERROR(SUMIFS(Торговля!$L$7:$L$777,Торговля!$C$7:$C$777,$C119),"")</f>
        <v>0</v>
      </c>
      <c r="Q119" s="86">
        <f>IFERROR(SUMIF(Торговля!$C$7:$C$777,$C119,Торговля!$N$7:$N$777),0)</f>
        <v>0</v>
      </c>
      <c r="R119" s="87" t="str">
        <f>IFERROR(SUMIF(Торговля!$C$7:$C$777,$C119,Торговля!$N$7:$N$777)/VLOOKUP($C119,Торговля!$C$7:$W$777,21,0),"")</f>
        <v/>
      </c>
      <c r="S119" s="168" t="str">
        <f t="shared" si="7"/>
        <v/>
      </c>
      <c r="T119" s="167">
        <f>IF(S119=0,0,($T118+$Q119+SUMIF(Торговля!$C$7:$C$777,$C119,Торговля!$S$7:$S$777)))</f>
        <v>0</v>
      </c>
    </row>
    <row r="120" spans="2:20">
      <c r="B120" s="78">
        <v>106</v>
      </c>
      <c r="C120" s="79" t="str" cm="1">
        <f t="array" ref="C120">IFERROR(_xlfn.SINGLE(INDEX(Торговля!$C$7:$C$777,_xlfn.AGGREGATE(15,6,(ROW(Торговля!$C$7:$C$777)-ROW(Торговля!$C$7)+1)/(FREQUENCY(Торговля!$C$7:$C$777,Торговля!$C$7:$C$777)&gt;=1),ROWS($C$15:$C120)))),"")</f>
        <v/>
      </c>
      <c r="D120" s="79" t="str">
        <f t="shared" si="4"/>
        <v/>
      </c>
      <c r="E120" s="80" cm="1">
        <f t="array" ref="E120">IFERROR(IF($C120=0,0,SUMPRODUCT(--(Торговля!$C$7:$C$777=$C120))),"")</f>
        <v>0</v>
      </c>
      <c r="F120" s="81" t="str" cm="1">
        <f t="array" ref="F120">IF($C120="","",SUMPRODUCT((Торговля!$C$7:$C$777=$C120)*(Торговля!$N$7:$N$777&gt;0)))</f>
        <v/>
      </c>
      <c r="G120" s="82" t="str">
        <f t="shared" si="5"/>
        <v/>
      </c>
      <c r="H120" s="83" t="str" cm="1">
        <f t="array" ref="H120">IF($C120="","",SUMPRODUCT((Торговля!$C$7:$C$777=$C120)*(Торговля!$N$7:$N$777&lt;0)))</f>
        <v/>
      </c>
      <c r="I120" s="84" t="str">
        <f t="shared" si="6"/>
        <v/>
      </c>
      <c r="J120" s="85">
        <f>_xlfn.MINIFS(Торговля!$L$7:$L$777,Торговля!$C$7:$C$777,$C120)</f>
        <v>0</v>
      </c>
      <c r="K120" s="86">
        <f>_xlfn.MINIFS(Торговля!$N$7:$N$777,Торговля!$C$7:$C$777,$C120)</f>
        <v>0</v>
      </c>
      <c r="L120" s="87">
        <f>_xlfn.MINIFS(Торговля!$O$7:$O$777,Торговля!$C$7:$C$777,$C120)</f>
        <v>0</v>
      </c>
      <c r="M120" s="85">
        <f>_xlfn.MAXIFS(Торговля!$L$7:$L$777,Торговля!$C$7:$C$777,$C120)</f>
        <v>0</v>
      </c>
      <c r="N120" s="86">
        <f>_xlfn.MAXIFS(Торговля!$N$7:$N$777,Торговля!$C$7:$C$777,$C120)</f>
        <v>0</v>
      </c>
      <c r="O120" s="87">
        <f>_xlfn.MAXIFS(Торговля!$O$7:$O$777,Торговля!$C$7:$C$777,$C120)</f>
        <v>0</v>
      </c>
      <c r="P120" s="85">
        <f>IFERROR(SUMIFS(Торговля!$L$7:$L$777,Торговля!$C$7:$C$777,$C120),"")</f>
        <v>0</v>
      </c>
      <c r="Q120" s="86">
        <f>IFERROR(SUMIF(Торговля!$C$7:$C$777,$C120,Торговля!$N$7:$N$777),0)</f>
        <v>0</v>
      </c>
      <c r="R120" s="87" t="str">
        <f>IFERROR(SUMIF(Торговля!$C$7:$C$777,$C120,Торговля!$N$7:$N$777)/VLOOKUP($C120,Торговля!$C$7:$W$777,21,0),"")</f>
        <v/>
      </c>
      <c r="S120" s="168" t="str">
        <f t="shared" si="7"/>
        <v/>
      </c>
      <c r="T120" s="167">
        <f>IF(S120=0,0,($T119+$Q120+SUMIF(Торговля!$C$7:$C$777,$C120,Торговля!$S$7:$S$777)))</f>
        <v>0</v>
      </c>
    </row>
    <row r="121" spans="2:20">
      <c r="B121" s="78">
        <v>107</v>
      </c>
      <c r="C121" s="79" t="str" cm="1">
        <f t="array" ref="C121">IFERROR(_xlfn.SINGLE(INDEX(Торговля!$C$7:$C$777,_xlfn.AGGREGATE(15,6,(ROW(Торговля!$C$7:$C$777)-ROW(Торговля!$C$7)+1)/(FREQUENCY(Торговля!$C$7:$C$777,Торговля!$C$7:$C$777)&gt;=1),ROWS($C$15:$C121)))),"")</f>
        <v/>
      </c>
      <c r="D121" s="79" t="str">
        <f t="shared" si="4"/>
        <v/>
      </c>
      <c r="E121" s="80" cm="1">
        <f t="array" ref="E121">IFERROR(IF($C121=0,0,SUMPRODUCT(--(Торговля!$C$7:$C$777=$C121))),"")</f>
        <v>0</v>
      </c>
      <c r="F121" s="81" t="str" cm="1">
        <f t="array" ref="F121">IF($C121="","",SUMPRODUCT((Торговля!$C$7:$C$777=$C121)*(Торговля!$N$7:$N$777&gt;0)))</f>
        <v/>
      </c>
      <c r="G121" s="82" t="str">
        <f t="shared" si="5"/>
        <v/>
      </c>
      <c r="H121" s="83" t="str" cm="1">
        <f t="array" ref="H121">IF($C121="","",SUMPRODUCT((Торговля!$C$7:$C$777=$C121)*(Торговля!$N$7:$N$777&lt;0)))</f>
        <v/>
      </c>
      <c r="I121" s="84" t="str">
        <f t="shared" si="6"/>
        <v/>
      </c>
      <c r="J121" s="85">
        <f>_xlfn.MINIFS(Торговля!$L$7:$L$777,Торговля!$C$7:$C$777,$C121)</f>
        <v>0</v>
      </c>
      <c r="K121" s="86">
        <f>_xlfn.MINIFS(Торговля!$N$7:$N$777,Торговля!$C$7:$C$777,$C121)</f>
        <v>0</v>
      </c>
      <c r="L121" s="87">
        <f>_xlfn.MINIFS(Торговля!$O$7:$O$777,Торговля!$C$7:$C$777,$C121)</f>
        <v>0</v>
      </c>
      <c r="M121" s="85">
        <f>_xlfn.MAXIFS(Торговля!$L$7:$L$777,Торговля!$C$7:$C$777,$C121)</f>
        <v>0</v>
      </c>
      <c r="N121" s="86">
        <f>_xlfn.MAXIFS(Торговля!$N$7:$N$777,Торговля!$C$7:$C$777,$C121)</f>
        <v>0</v>
      </c>
      <c r="O121" s="87">
        <f>_xlfn.MAXIFS(Торговля!$O$7:$O$777,Торговля!$C$7:$C$777,$C121)</f>
        <v>0</v>
      </c>
      <c r="P121" s="85">
        <f>IFERROR(SUMIFS(Торговля!$L$7:$L$777,Торговля!$C$7:$C$777,$C121),"")</f>
        <v>0</v>
      </c>
      <c r="Q121" s="86">
        <f>IFERROR(SUMIF(Торговля!$C$7:$C$777,$C121,Торговля!$N$7:$N$777),0)</f>
        <v>0</v>
      </c>
      <c r="R121" s="87" t="str">
        <f>IFERROR(SUMIF(Торговля!$C$7:$C$777,$C121,Торговля!$N$7:$N$777)/VLOOKUP($C121,Торговля!$C$7:$W$777,21,0),"")</f>
        <v/>
      </c>
      <c r="S121" s="168" t="str">
        <f t="shared" si="7"/>
        <v/>
      </c>
      <c r="T121" s="167">
        <f>IF(S121=0,0,($T120+$Q121+SUMIF(Торговля!$C$7:$C$777,$C121,Торговля!$S$7:$S$777)))</f>
        <v>0</v>
      </c>
    </row>
    <row r="122" spans="2:20">
      <c r="B122" s="78">
        <v>108</v>
      </c>
      <c r="C122" s="79" t="str" cm="1">
        <f t="array" ref="C122">IFERROR(_xlfn.SINGLE(INDEX(Торговля!$C$7:$C$777,_xlfn.AGGREGATE(15,6,(ROW(Торговля!$C$7:$C$777)-ROW(Торговля!$C$7)+1)/(FREQUENCY(Торговля!$C$7:$C$777,Торговля!$C$7:$C$777)&gt;=1),ROWS($C$15:$C122)))),"")</f>
        <v/>
      </c>
      <c r="D122" s="79" t="str">
        <f t="shared" si="4"/>
        <v/>
      </c>
      <c r="E122" s="80" cm="1">
        <f t="array" ref="E122">IFERROR(IF($C122=0,0,SUMPRODUCT(--(Торговля!$C$7:$C$777=$C122))),"")</f>
        <v>0</v>
      </c>
      <c r="F122" s="81" t="str" cm="1">
        <f t="array" ref="F122">IF($C122="","",SUMPRODUCT((Торговля!$C$7:$C$777=$C122)*(Торговля!$N$7:$N$777&gt;0)))</f>
        <v/>
      </c>
      <c r="G122" s="82" t="str">
        <f t="shared" si="5"/>
        <v/>
      </c>
      <c r="H122" s="83" t="str" cm="1">
        <f t="array" ref="H122">IF($C122="","",SUMPRODUCT((Торговля!$C$7:$C$777=$C122)*(Торговля!$N$7:$N$777&lt;0)))</f>
        <v/>
      </c>
      <c r="I122" s="84" t="str">
        <f t="shared" si="6"/>
        <v/>
      </c>
      <c r="J122" s="85">
        <f>_xlfn.MINIFS(Торговля!$L$7:$L$777,Торговля!$C$7:$C$777,$C122)</f>
        <v>0</v>
      </c>
      <c r="K122" s="86">
        <f>_xlfn.MINIFS(Торговля!$N$7:$N$777,Торговля!$C$7:$C$777,$C122)</f>
        <v>0</v>
      </c>
      <c r="L122" s="87">
        <f>_xlfn.MINIFS(Торговля!$O$7:$O$777,Торговля!$C$7:$C$777,$C122)</f>
        <v>0</v>
      </c>
      <c r="M122" s="85">
        <f>_xlfn.MAXIFS(Торговля!$L$7:$L$777,Торговля!$C$7:$C$777,$C122)</f>
        <v>0</v>
      </c>
      <c r="N122" s="86">
        <f>_xlfn.MAXIFS(Торговля!$N$7:$N$777,Торговля!$C$7:$C$777,$C122)</f>
        <v>0</v>
      </c>
      <c r="O122" s="87">
        <f>_xlfn.MAXIFS(Торговля!$O$7:$O$777,Торговля!$C$7:$C$777,$C122)</f>
        <v>0</v>
      </c>
      <c r="P122" s="85">
        <f>IFERROR(SUMIFS(Торговля!$L$7:$L$777,Торговля!$C$7:$C$777,$C122),"")</f>
        <v>0</v>
      </c>
      <c r="Q122" s="86">
        <f>IFERROR(SUMIF(Торговля!$C$7:$C$777,$C122,Торговля!$N$7:$N$777),0)</f>
        <v>0</v>
      </c>
      <c r="R122" s="87" t="str">
        <f>IFERROR(SUMIF(Торговля!$C$7:$C$777,$C122,Торговля!$N$7:$N$777)/VLOOKUP($C122,Торговля!$C$7:$W$777,21,0),"")</f>
        <v/>
      </c>
      <c r="S122" s="168" t="str">
        <f t="shared" si="7"/>
        <v/>
      </c>
      <c r="T122" s="167">
        <f>IF(S122=0,0,($T121+$Q122+SUMIF(Торговля!$C$7:$C$777,$C122,Торговля!$S$7:$S$777)))</f>
        <v>0</v>
      </c>
    </row>
    <row r="123" spans="2:20">
      <c r="B123" s="78">
        <v>109</v>
      </c>
      <c r="C123" s="79" t="str" cm="1">
        <f t="array" ref="C123">IFERROR(_xlfn.SINGLE(INDEX(Торговля!$C$7:$C$777,_xlfn.AGGREGATE(15,6,(ROW(Торговля!$C$7:$C$777)-ROW(Торговля!$C$7)+1)/(FREQUENCY(Торговля!$C$7:$C$777,Торговля!$C$7:$C$777)&gt;=1),ROWS($C$15:$C123)))),"")</f>
        <v/>
      </c>
      <c r="D123" s="79" t="str">
        <f t="shared" si="4"/>
        <v/>
      </c>
      <c r="E123" s="80" cm="1">
        <f t="array" ref="E123">IFERROR(IF($C123=0,0,SUMPRODUCT(--(Торговля!$C$7:$C$777=$C123))),"")</f>
        <v>0</v>
      </c>
      <c r="F123" s="81" t="str" cm="1">
        <f t="array" ref="F123">IF($C123="","",SUMPRODUCT((Торговля!$C$7:$C$777=$C123)*(Торговля!$N$7:$N$777&gt;0)))</f>
        <v/>
      </c>
      <c r="G123" s="82" t="str">
        <f t="shared" si="5"/>
        <v/>
      </c>
      <c r="H123" s="83" t="str" cm="1">
        <f t="array" ref="H123">IF($C123="","",SUMPRODUCT((Торговля!$C$7:$C$777=$C123)*(Торговля!$N$7:$N$777&lt;0)))</f>
        <v/>
      </c>
      <c r="I123" s="84" t="str">
        <f t="shared" si="6"/>
        <v/>
      </c>
      <c r="J123" s="85">
        <f>_xlfn.MINIFS(Торговля!$L$7:$L$777,Торговля!$C$7:$C$777,$C123)</f>
        <v>0</v>
      </c>
      <c r="K123" s="86">
        <f>_xlfn.MINIFS(Торговля!$N$7:$N$777,Торговля!$C$7:$C$777,$C123)</f>
        <v>0</v>
      </c>
      <c r="L123" s="87">
        <f>_xlfn.MINIFS(Торговля!$O$7:$O$777,Торговля!$C$7:$C$777,$C123)</f>
        <v>0</v>
      </c>
      <c r="M123" s="85">
        <f>_xlfn.MAXIFS(Торговля!$L$7:$L$777,Торговля!$C$7:$C$777,$C123)</f>
        <v>0</v>
      </c>
      <c r="N123" s="86">
        <f>_xlfn.MAXIFS(Торговля!$N$7:$N$777,Торговля!$C$7:$C$777,$C123)</f>
        <v>0</v>
      </c>
      <c r="O123" s="87">
        <f>_xlfn.MAXIFS(Торговля!$O$7:$O$777,Торговля!$C$7:$C$777,$C123)</f>
        <v>0</v>
      </c>
      <c r="P123" s="85">
        <f>IFERROR(SUMIFS(Торговля!$L$7:$L$777,Торговля!$C$7:$C$777,$C123),"")</f>
        <v>0</v>
      </c>
      <c r="Q123" s="86">
        <f>IFERROR(SUMIF(Торговля!$C$7:$C$777,$C123,Торговля!$N$7:$N$777),0)</f>
        <v>0</v>
      </c>
      <c r="R123" s="87" t="str">
        <f>IFERROR(SUMIF(Торговля!$C$7:$C$777,$C123,Торговля!$N$7:$N$777)/VLOOKUP($C123,Торговля!$C$7:$W$777,21,0),"")</f>
        <v/>
      </c>
      <c r="S123" s="168" t="str">
        <f t="shared" si="7"/>
        <v/>
      </c>
      <c r="T123" s="167">
        <f>IF(S123=0,0,($T122+$Q123+SUMIF(Торговля!$C$7:$C$777,$C123,Торговля!$S$7:$S$777)))</f>
        <v>0</v>
      </c>
    </row>
    <row r="124" spans="2:20" ht="13.5" thickBot="1">
      <c r="B124" s="88">
        <v>110</v>
      </c>
      <c r="C124" s="89" t="str" cm="1">
        <f t="array" ref="C124">IFERROR(_xlfn.SINGLE(INDEX(Торговля!$C$7:$C$777,_xlfn.AGGREGATE(15,6,(ROW(Торговля!$C$7:$C$777)-ROW(Торговля!$C$7)+1)/(FREQUENCY(Торговля!$C$7:$C$777,Торговля!$C$7:$C$777)&gt;=1),ROWS($C$15:$C124)))),"")</f>
        <v/>
      </c>
      <c r="D124" s="89" t="str">
        <f t="shared" si="4"/>
        <v/>
      </c>
      <c r="E124" s="159" cm="1">
        <f t="array" ref="E124">IFERROR(IF($C124=0,0,SUMPRODUCT(--(Торговля!$C$7:$C$777=$C124))),"")</f>
        <v>0</v>
      </c>
      <c r="F124" s="160" t="str" cm="1">
        <f t="array" ref="F124">IF($C124="","",SUMPRODUCT((Торговля!$C$7:$C$777=$C124)*(Торговля!$N$7:$N$777&gt;0)))</f>
        <v/>
      </c>
      <c r="G124" s="161" t="str">
        <f t="shared" si="5"/>
        <v/>
      </c>
      <c r="H124" s="162" t="str" cm="1">
        <f t="array" ref="H124">IF($C124="","",SUMPRODUCT((Торговля!$C$7:$C$777=$C124)*(Торговля!$N$7:$N$777&lt;0)))</f>
        <v/>
      </c>
      <c r="I124" s="163" t="str">
        <f t="shared" si="6"/>
        <v/>
      </c>
      <c r="J124" s="164">
        <f>_xlfn.MINIFS(Торговля!$L$7:$L$777,Торговля!$C$7:$C$777,$C124)</f>
        <v>0</v>
      </c>
      <c r="K124" s="165">
        <f>_xlfn.MINIFS(Торговля!$N$7:$N$777,Торговля!$C$7:$C$777,$C124)</f>
        <v>0</v>
      </c>
      <c r="L124" s="166">
        <f>_xlfn.MINIFS(Торговля!$O$7:$O$777,Торговля!$C$7:$C$777,$C124)</f>
        <v>0</v>
      </c>
      <c r="M124" s="164">
        <f>_xlfn.MAXIFS(Торговля!$L$7:$L$777,Торговля!$C$7:$C$777,$C124)</f>
        <v>0</v>
      </c>
      <c r="N124" s="165">
        <f>_xlfn.MAXIFS(Торговля!$N$7:$N$777,Торговля!$C$7:$C$777,$C124)</f>
        <v>0</v>
      </c>
      <c r="O124" s="166">
        <f>_xlfn.MAXIFS(Торговля!$O$7:$O$777,Торговля!$C$7:$C$777,$C124)</f>
        <v>0</v>
      </c>
      <c r="P124" s="164">
        <f>IFERROR(SUMIFS(Торговля!$L$7:$L$777,Торговля!$C$7:$C$777,$C124),"")</f>
        <v>0</v>
      </c>
      <c r="Q124" s="165">
        <f>IFERROR(SUMIF(Торговля!$C$7:$C$777,$C124,Торговля!$N$7:$N$777),0)</f>
        <v>0</v>
      </c>
      <c r="R124" s="87" t="str">
        <f>IFERROR(SUMIF(Торговля!$C$7:$C$777,$C124,Торговля!$N$7:$N$777)/VLOOKUP($C124,Торговля!$C$7:$W$777,21,0),"")</f>
        <v/>
      </c>
      <c r="S124" s="169" t="str">
        <f t="shared" si="7"/>
        <v/>
      </c>
      <c r="T124" s="171">
        <f>IF(S124=0,0,($T123+$Q124+SUMIF(Торговля!$C$7:$C$777,$C124,Торговля!$S$7:$S$777)))</f>
        <v>0</v>
      </c>
    </row>
    <row r="125" spans="2:20" ht="13.5" thickBot="1">
      <c r="C125" s="65"/>
      <c r="D125" s="151" t="s">
        <v>28</v>
      </c>
      <c r="E125" s="152">
        <f>SUM($E$15:$E$124)</f>
        <v>138</v>
      </c>
      <c r="F125" s="153">
        <f>SUM($F$15:$F$124)</f>
        <v>110</v>
      </c>
      <c r="G125" s="154">
        <f t="shared" si="5"/>
        <v>0.79710144927536231</v>
      </c>
      <c r="H125" s="155">
        <f>SUM($H$15:$H$124)</f>
        <v>28</v>
      </c>
      <c r="I125" s="156">
        <f t="shared" si="6"/>
        <v>0.20289855072463769</v>
      </c>
      <c r="J125" s="157"/>
      <c r="K125" s="157"/>
      <c r="L125" s="158"/>
      <c r="M125" s="157"/>
      <c r="N125" s="157"/>
      <c r="O125" s="182"/>
      <c r="P125" s="183">
        <f>SUM($P$15:$P$124)</f>
        <v>112.75</v>
      </c>
      <c r="Q125" s="184">
        <f>SUM($Q$15:$Q$124)</f>
        <v>550.43999999999994</v>
      </c>
      <c r="R125" s="185">
        <f>IF(Торговля!$P$2=0,0,IF(Торговля!$T$4&lt;0,$Q$125/Торговля!$P$2,$Q$125/(Торговля!$P$2+Торговля!$T$4)))</f>
        <v>1.1008799999999999</v>
      </c>
    </row>
  </sheetData>
  <sheetProtection algorithmName="SHA-512" hashValue="+5wVvAvpfpWNrCuV9vW8nzdb6ik7zIKw+MOuEiEhsCtm/cNLb/hvEONH4+zZZ/zUVOPuZy73rVPVmn70eNKkgA==" saltValue="SnVjoFA+iqMzjDlQs/TsYw==" spinCount="100000" sheet="1" formatRows="0"/>
  <mergeCells count="20">
    <mergeCell ref="C3:Q3"/>
    <mergeCell ref="C2:Q2"/>
    <mergeCell ref="B13:B14"/>
    <mergeCell ref="C13:C14"/>
    <mergeCell ref="D13:D14"/>
    <mergeCell ref="E13:E14"/>
    <mergeCell ref="P13:R13"/>
    <mergeCell ref="J13:L13"/>
    <mergeCell ref="M13:O13"/>
    <mergeCell ref="C10:D10"/>
    <mergeCell ref="G9:I9"/>
    <mergeCell ref="G5:G6"/>
    <mergeCell ref="I5:I6"/>
    <mergeCell ref="F13:G13"/>
    <mergeCell ref="H13:I13"/>
    <mergeCell ref="D5:D6"/>
    <mergeCell ref="C5:C6"/>
    <mergeCell ref="E5:E6"/>
    <mergeCell ref="F5:F6"/>
    <mergeCell ref="H5:H6"/>
  </mergeCells>
  <conditionalFormatting sqref="C15:E124">
    <cfRule type="expression" dxfId="3" priority="278">
      <formula>$E15&gt;$E$10</formula>
    </cfRule>
    <cfRule type="expression" dxfId="2" priority="279">
      <formula>$E15=$E$10</formula>
    </cfRule>
  </conditionalFormatting>
  <conditionalFormatting sqref="S15:S124">
    <cfRule type="expression" dxfId="1" priority="1">
      <formula>$E15&gt;$E$10</formula>
    </cfRule>
    <cfRule type="expression" dxfId="0" priority="2">
      <formula>$E15=$E$10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8D540-8FF0-4AA6-AF0E-30807D906481}">
  <sheetPr codeName="Лист4"/>
  <dimension ref="B1:W42"/>
  <sheetViews>
    <sheetView showZeros="0" zoomScaleNormal="100" workbookViewId="0">
      <selection activeCell="D41" sqref="D41"/>
    </sheetView>
  </sheetViews>
  <sheetFormatPr defaultColWidth="9.140625" defaultRowHeight="12.75"/>
  <cols>
    <col min="1" max="3" width="9.140625" style="21"/>
    <col min="4" max="4" width="12.5703125" style="21" bestFit="1" customWidth="1"/>
    <col min="5" max="5" width="11.7109375" style="21" bestFit="1" customWidth="1"/>
    <col min="6" max="6" width="11.7109375" style="21" customWidth="1"/>
    <col min="7" max="7" width="11.140625" style="21" bestFit="1" customWidth="1"/>
    <col min="8" max="8" width="14" style="21" bestFit="1" customWidth="1"/>
    <col min="9" max="11" width="14" style="18" customWidth="1"/>
    <col min="12" max="13" width="10" style="18" customWidth="1"/>
    <col min="14" max="14" width="8.42578125" style="21" customWidth="1"/>
    <col min="15" max="16" width="9.28515625" style="18" customWidth="1"/>
    <col min="17" max="17" width="13.28515625" style="21" customWidth="1"/>
    <col min="18" max="18" width="9" style="21" customWidth="1"/>
    <col min="19" max="19" width="9" style="18" customWidth="1"/>
    <col min="20" max="20" width="8.42578125" style="21" customWidth="1"/>
    <col min="21" max="16384" width="9.140625" style="21"/>
  </cols>
  <sheetData>
    <row r="1" spans="2:21" customFormat="1"/>
    <row r="2" spans="2:21" customFormat="1">
      <c r="B2" s="219" t="s">
        <v>81</v>
      </c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</row>
    <row r="3" spans="2:21" s="1" customFormat="1">
      <c r="B3" s="219" t="s">
        <v>82</v>
      </c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</row>
    <row r="4" spans="2:21" ht="13.5" thickBot="1"/>
    <row r="5" spans="2:21" s="18" customFormat="1" ht="12.75" customHeight="1">
      <c r="B5" s="230" t="s">
        <v>30</v>
      </c>
      <c r="C5" s="235"/>
      <c r="D5" s="235" t="s">
        <v>25</v>
      </c>
      <c r="E5" s="235" t="s">
        <v>49</v>
      </c>
      <c r="F5" s="235"/>
      <c r="G5" s="235" t="s">
        <v>51</v>
      </c>
      <c r="H5" s="235"/>
      <c r="I5" s="235" t="s">
        <v>103</v>
      </c>
      <c r="J5" s="235"/>
      <c r="K5" s="235"/>
      <c r="L5" s="235" t="s">
        <v>104</v>
      </c>
      <c r="M5" s="235"/>
      <c r="N5" s="235"/>
      <c r="O5" s="235" t="s">
        <v>105</v>
      </c>
      <c r="P5" s="236"/>
      <c r="Q5" s="231"/>
      <c r="R5" s="21"/>
      <c r="T5" s="21"/>
      <c r="U5" s="21"/>
    </row>
    <row r="6" spans="2:21" ht="12.75" customHeight="1">
      <c r="B6" s="234"/>
      <c r="C6" s="217"/>
      <c r="D6" s="217"/>
      <c r="E6" s="60" t="s">
        <v>68</v>
      </c>
      <c r="F6" s="60" t="s">
        <v>38</v>
      </c>
      <c r="G6" s="91" t="s">
        <v>68</v>
      </c>
      <c r="H6" s="60" t="s">
        <v>38</v>
      </c>
      <c r="I6" s="60" t="s">
        <v>42</v>
      </c>
      <c r="J6" s="60" t="s">
        <v>43</v>
      </c>
      <c r="K6" s="60" t="s">
        <v>44</v>
      </c>
      <c r="L6" s="60" t="s">
        <v>42</v>
      </c>
      <c r="M6" s="60" t="s">
        <v>43</v>
      </c>
      <c r="N6" s="60" t="s">
        <v>38</v>
      </c>
      <c r="O6" s="60" t="s">
        <v>42</v>
      </c>
      <c r="P6" s="60" t="s">
        <v>43</v>
      </c>
      <c r="Q6" s="74" t="s">
        <v>38</v>
      </c>
    </row>
    <row r="7" spans="2:21">
      <c r="B7" s="245" t="s">
        <v>31</v>
      </c>
      <c r="C7" s="246"/>
      <c r="D7" s="92">
        <f>SUMIF(По_дням!$D$15:$D$124,$B7,По_дням!$E$15:$E$124)</f>
        <v>16</v>
      </c>
      <c r="E7" s="93">
        <f>SUMIF(По_дням!$D$15:$D$124,$B7,По_дням!$F$15:$F$124)</f>
        <v>8</v>
      </c>
      <c r="F7" s="94">
        <f>IFERROR($E7/$D7,"")</f>
        <v>0.5</v>
      </c>
      <c r="G7" s="95">
        <f>SUMIF(По_дням!$D$15:$D$124,$B7,По_дням!$H$15:$H$124)</f>
        <v>8</v>
      </c>
      <c r="H7" s="96">
        <f>IFERROR($G7/$D7,"")</f>
        <v>0.5</v>
      </c>
      <c r="I7" s="56">
        <f>SUMIF(По_дням!$D$15:$D$124,$B7,По_дням!$P$15:$P$124)</f>
        <v>-5.25</v>
      </c>
      <c r="J7" s="97">
        <f>SUMIF(По_дням!$D$15:$D$124,$B7,По_дням!$Q$15:$Q$124)</f>
        <v>-39.370000000000005</v>
      </c>
      <c r="K7" s="98">
        <f>IF(Торговля!$P$2=0,0,IF(Торговля!$T$4&lt;0,$J7/Торговля!$P$2,$J7/(Торговля!$P$2+Торговля!$T$4)))</f>
        <v>-7.8740000000000004E-2</v>
      </c>
      <c r="L7" s="56">
        <f>_xlfn.MINIFS(По_дням!$P$15:$P$124,По_дням!$D$15:$D$124,$B7)</f>
        <v>-5.75</v>
      </c>
      <c r="M7" s="99">
        <f>_xlfn.MINIFS(По_дням!$Q$15:$Q$124,По_дням!$D$15:$D$124,$B7)</f>
        <v>-34.49</v>
      </c>
      <c r="N7" s="98">
        <f>_xlfn.MINIFS(По_дням!$R$15:$R$124,По_дням!$D$15:$D$124,$B7)</f>
        <v>-5.7051642571211293E-2</v>
      </c>
      <c r="O7" s="56">
        <f>_xlfn.MAXIFS(По_дням!$P$15:$P$124,По_дням!$D$15:$D$124,$B7)</f>
        <v>0.75</v>
      </c>
      <c r="P7" s="99">
        <f>_xlfn.MAXIFS(По_дням!$Q$15:$Q$124,По_дням!$D$15:$D$124,$B7)</f>
        <v>-0.35000000000000142</v>
      </c>
      <c r="Q7" s="100">
        <f>_xlfn.MAXIFS(По_дням!$R$15:$R$124,По_дням!$D$15:$D$124,$B7)</f>
        <v>-4.8739051120302358E-4</v>
      </c>
    </row>
    <row r="8" spans="2:21">
      <c r="B8" s="245" t="s">
        <v>32</v>
      </c>
      <c r="C8" s="246"/>
      <c r="D8" s="92">
        <f>SUMIF(По_дням!$D$15:$D$124,$B8,По_дням!$E$15:$E$124)</f>
        <v>13</v>
      </c>
      <c r="E8" s="93">
        <f>SUMIF(По_дням!$D$15:$D$124,$B8,По_дням!$F$15:$F$124)</f>
        <v>11</v>
      </c>
      <c r="F8" s="94">
        <f t="shared" ref="F8:F12" si="0">IFERROR($E8/$D8,"")</f>
        <v>0.84615384615384615</v>
      </c>
      <c r="G8" s="95">
        <f>SUMIF(По_дням!$D$15:$D$124,$B8,По_дням!$H$15:$H$124)</f>
        <v>2</v>
      </c>
      <c r="H8" s="96">
        <f t="shared" ref="H8:H12" si="1">IFERROR($G8/$D8,"")</f>
        <v>0.15384615384615385</v>
      </c>
      <c r="I8" s="56">
        <f>SUMIF(По_дням!$D$15:$D$124,$B8,По_дням!$P$15:$P$124)</f>
        <v>17.25</v>
      </c>
      <c r="J8" s="97">
        <f>SUMIF(По_дням!$D$15:$D$124,$B8,По_дням!$Q$15:$Q$124)</f>
        <v>75.59</v>
      </c>
      <c r="K8" s="98">
        <f>IF(Торговля!$P$2=0,0,IF(Торговля!$T$4&lt;0,$J8/Торговля!$P$2,$J8/(Торговля!$P$2+Торговля!$T$4)))</f>
        <v>0.15118000000000001</v>
      </c>
      <c r="L8" s="56">
        <f>_xlfn.MINIFS(По_дням!$P$15:$P$124,По_дням!$D$15:$D$124,$B8)</f>
        <v>8.25</v>
      </c>
      <c r="M8" s="99">
        <f>_xlfn.MINIFS(По_дням!$Q$15:$Q$124,По_дням!$D$15:$D$124,$B8)</f>
        <v>37.619999999999997</v>
      </c>
      <c r="N8" s="98">
        <f>_xlfn.MINIFS(По_дням!$R$15:$R$124,По_дням!$D$15:$D$124,$B8)</f>
        <v>5.2900691038787633E-2</v>
      </c>
      <c r="O8" s="56">
        <f>_xlfn.MAXIFS(По_дням!$P$15:$P$124,По_дням!$D$15:$D$124,$B8)</f>
        <v>9</v>
      </c>
      <c r="P8" s="99">
        <f>_xlfn.MAXIFS(По_дням!$Q$15:$Q$124,По_дням!$D$15:$D$124,$B8)</f>
        <v>37.97</v>
      </c>
      <c r="Q8" s="100">
        <f>_xlfn.MAXIFS(По_дням!$R$15:$R$124,По_дням!$D$15:$D$124,$B8)</f>
        <v>6.5994211034119996E-2</v>
      </c>
    </row>
    <row r="9" spans="2:21">
      <c r="B9" s="245" t="s">
        <v>33</v>
      </c>
      <c r="C9" s="246"/>
      <c r="D9" s="92">
        <f>SUMIF(По_дням!$D$15:$D$124,$B9,По_дням!$E$15:$E$124)</f>
        <v>23</v>
      </c>
      <c r="E9" s="93">
        <f>SUMIF(По_дням!$D$15:$D$124,$B9,По_дням!$F$15:$F$124)</f>
        <v>19</v>
      </c>
      <c r="F9" s="94">
        <f t="shared" si="0"/>
        <v>0.82608695652173914</v>
      </c>
      <c r="G9" s="95">
        <f>SUMIF(По_дням!$D$15:$D$124,$B9,По_дням!$H$15:$H$124)</f>
        <v>4</v>
      </c>
      <c r="H9" s="96">
        <f t="shared" si="1"/>
        <v>0.17391304347826086</v>
      </c>
      <c r="I9" s="56">
        <f>SUMIF(По_дням!$D$15:$D$124,$B9,По_дням!$P$15:$P$124)</f>
        <v>20</v>
      </c>
      <c r="J9" s="97">
        <f>SUMIF(По_дням!$D$15:$D$124,$B9,По_дням!$Q$15:$Q$124)</f>
        <v>81.14</v>
      </c>
      <c r="K9" s="98">
        <f>IF(Торговля!$P$2=0,0,IF(Торговля!$T$4&lt;0,$J9/Торговля!$P$2,$J9/(Торговля!$P$2+Торговля!$T$4)))</f>
        <v>0.16228000000000001</v>
      </c>
      <c r="L9" s="56">
        <f>_xlfn.MINIFS(По_дням!$P$15:$P$124,По_дням!$D$15:$D$124,$B9)</f>
        <v>4.75</v>
      </c>
      <c r="M9" s="99">
        <f>_xlfn.MINIFS(По_дням!$Q$15:$Q$124,По_дням!$D$15:$D$124,$B9)</f>
        <v>15.549999999999997</v>
      </c>
      <c r="N9" s="98">
        <f>_xlfn.MINIFS(По_дням!$R$15:$R$124,По_дням!$D$15:$D$124,$B9)</f>
        <v>2.0576131687242909E-2</v>
      </c>
      <c r="O9" s="56">
        <f>_xlfn.MAXIFS(По_дням!$P$15:$P$124,По_дням!$D$15:$D$124,$B9)</f>
        <v>8.5</v>
      </c>
      <c r="P9" s="99">
        <f>_xlfn.MAXIFS(По_дням!$Q$15:$Q$124,По_дням!$D$15:$D$124,$B9)</f>
        <v>37.58</v>
      </c>
      <c r="Q9" s="100">
        <f>_xlfn.MAXIFS(По_дням!$R$15:$R$124,По_дням!$D$15:$D$124,$B9)</f>
        <v>7.5159999999999991E-2</v>
      </c>
    </row>
    <row r="10" spans="2:21">
      <c r="B10" s="245" t="s">
        <v>34</v>
      </c>
      <c r="C10" s="246"/>
      <c r="D10" s="92">
        <f>SUMIF(По_дням!$D$15:$D$124,$B10,По_дням!$E$15:$E$124)</f>
        <v>34</v>
      </c>
      <c r="E10" s="93">
        <f>SUMIF(По_дням!$D$15:$D$124,$B10,По_дням!$F$15:$F$124)</f>
        <v>28</v>
      </c>
      <c r="F10" s="94">
        <f t="shared" si="0"/>
        <v>0.82352941176470584</v>
      </c>
      <c r="G10" s="95">
        <f>SUMIF(По_дням!$D$15:$D$124,$B10,По_дням!$H$15:$H$124)</f>
        <v>6</v>
      </c>
      <c r="H10" s="96">
        <f t="shared" si="1"/>
        <v>0.17647058823529413</v>
      </c>
      <c r="I10" s="56">
        <f>SUMIF(По_дням!$D$15:$D$124,$B10,По_дням!$P$15:$P$124)</f>
        <v>27.5</v>
      </c>
      <c r="J10" s="97">
        <f>SUMIF(По_дням!$D$15:$D$124,$B10,По_дням!$Q$15:$Q$124)</f>
        <v>126.76999999999998</v>
      </c>
      <c r="K10" s="98">
        <f>IF(Торговля!$P$2=0,0,IF(Торговля!$T$4&lt;0,$J10/Торговля!$P$2,$J10/(Торговля!$P$2+Торговля!$T$4)))</f>
        <v>0.25353999999999999</v>
      </c>
      <c r="L10" s="56">
        <f>_xlfn.MINIFS(По_дням!$P$15:$P$124,По_дням!$D$15:$D$124,$B10)</f>
        <v>7.5</v>
      </c>
      <c r="M10" s="99">
        <f>_xlfn.MINIFS(По_дням!$Q$15:$Q$124,По_дням!$D$15:$D$124,$B10)</f>
        <v>27.659999999999997</v>
      </c>
      <c r="N10" s="98">
        <f>_xlfn.MINIFS(По_дням!$R$15:$R$124,По_дням!$D$15:$D$124,$B10)</f>
        <v>5.1452807024070846E-2</v>
      </c>
      <c r="O10" s="56">
        <f>_xlfn.MAXIFS(По_дням!$P$15:$P$124,По_дням!$D$15:$D$124,$B10)</f>
        <v>10.5</v>
      </c>
      <c r="P10" s="99">
        <f>_xlfn.MAXIFS(По_дням!$Q$15:$Q$124,По_дням!$D$15:$D$124,$B10)</f>
        <v>59.809999999999995</v>
      </c>
      <c r="Q10" s="100">
        <f>_xlfn.MAXIFS(По_дням!$R$15:$R$124,По_дням!$D$15:$D$124,$B10)</f>
        <v>7.7546416346852456E-2</v>
      </c>
    </row>
    <row r="11" spans="2:21" ht="13.5" thickBot="1">
      <c r="B11" s="243" t="s">
        <v>35</v>
      </c>
      <c r="C11" s="244"/>
      <c r="D11" s="101">
        <f>SUMIF(По_дням!$D$15:$D$124,$B11,По_дням!$E$15:$E$124)</f>
        <v>52</v>
      </c>
      <c r="E11" s="102">
        <f>SUMIF(По_дням!$D$15:$D$124,$B11,По_дням!$F$15:$F$124)</f>
        <v>44</v>
      </c>
      <c r="F11" s="103">
        <f t="shared" si="0"/>
        <v>0.84615384615384615</v>
      </c>
      <c r="G11" s="104">
        <f>SUMIF(По_дням!$D$15:$D$124,$B11,По_дням!$H$15:$H$124)</f>
        <v>8</v>
      </c>
      <c r="H11" s="105">
        <f t="shared" si="1"/>
        <v>0.15384615384615385</v>
      </c>
      <c r="I11" s="106">
        <f>SUMIF(По_дням!$D$15:$D$124,$B11,По_дням!$P$15:$P$124)</f>
        <v>53.25</v>
      </c>
      <c r="J11" s="107">
        <f>SUMIF(По_дням!$D$15:$D$124,$B11,По_дням!$Q$15:$Q$124)</f>
        <v>306.31</v>
      </c>
      <c r="K11" s="108">
        <f>IF(Торговля!$P$2=0,0,IF(Торговля!$T$4&lt;0,$J11/Торговля!$P$2,$J11/(Торговля!$P$2+Торговля!$T$4)))</f>
        <v>0.61262000000000005</v>
      </c>
      <c r="L11" s="109">
        <f>_xlfn.MINIFS(По_дням!$P$15:$P$124,По_дням!$D$15:$D$124,$B11)</f>
        <v>9.5</v>
      </c>
      <c r="M11" s="110">
        <f>_xlfn.MINIFS(По_дням!$Q$15:$Q$124,По_дням!$D$15:$D$124,$B11)</f>
        <v>39.299999999999997</v>
      </c>
      <c r="N11" s="111">
        <f>_xlfn.MINIFS(По_дням!$R$15:$R$124,По_дням!$D$15:$D$124,$B11)</f>
        <v>5.8685987817238786E-2</v>
      </c>
      <c r="O11" s="109">
        <f>_xlfn.MAXIFS(По_дням!$P$15:$P$124,По_дням!$D$15:$D$124,$B11)</f>
        <v>19</v>
      </c>
      <c r="P11" s="110">
        <f>_xlfn.MAXIFS(По_дням!$Q$15:$Q$124,По_дням!$D$15:$D$124,$B11)</f>
        <v>165.39999999999998</v>
      </c>
      <c r="Q11" s="112">
        <f>_xlfn.MAXIFS(По_дням!$R$15:$R$124,По_дням!$D$15:$D$124,$B11)</f>
        <v>0.19901575040007816</v>
      </c>
    </row>
    <row r="12" spans="2:21" ht="13.5" thickBot="1">
      <c r="B12" s="247" t="s">
        <v>28</v>
      </c>
      <c r="C12" s="248"/>
      <c r="D12" s="137">
        <f>SUM($D$7:$D$11)</f>
        <v>138</v>
      </c>
      <c r="E12" s="138">
        <f>SUM($E$7:$E$11)</f>
        <v>110</v>
      </c>
      <c r="F12" s="139">
        <f t="shared" si="0"/>
        <v>0.79710144927536231</v>
      </c>
      <c r="G12" s="140">
        <f>SUM($G$7:$G$11)</f>
        <v>28</v>
      </c>
      <c r="H12" s="141">
        <f t="shared" si="1"/>
        <v>0.20289855072463769</v>
      </c>
      <c r="I12" s="142">
        <f>SUM($I$7:$I$11)</f>
        <v>112.75</v>
      </c>
      <c r="J12" s="143">
        <f>SUM($J$7:$J$11)</f>
        <v>550.44000000000005</v>
      </c>
      <c r="K12" s="136">
        <f>IF(Торговля!$P$2=0,0,IF(Торговля!$T$4&lt;0,$J12/Торговля!$P$2,$J12/(Торговля!$P$2+Торговля!$T$4)))</f>
        <v>1.1008800000000001</v>
      </c>
      <c r="L12" s="90"/>
      <c r="M12" s="90"/>
      <c r="N12" s="90"/>
      <c r="O12" s="90"/>
      <c r="P12" s="90"/>
      <c r="Q12" s="90"/>
    </row>
    <row r="14" spans="2:21">
      <c r="B14" s="36"/>
    </row>
    <row r="15" spans="2:21" ht="13.5" thickBot="1">
      <c r="K15" s="20"/>
    </row>
    <row r="16" spans="2:21" ht="12.75" customHeight="1">
      <c r="B16" s="230" t="s">
        <v>24</v>
      </c>
      <c r="C16" s="235"/>
      <c r="D16" s="236" t="s">
        <v>25</v>
      </c>
      <c r="E16" s="230" t="s">
        <v>49</v>
      </c>
      <c r="F16" s="231"/>
      <c r="G16" s="230" t="s">
        <v>51</v>
      </c>
      <c r="H16" s="231"/>
      <c r="I16" s="230" t="s">
        <v>106</v>
      </c>
      <c r="J16" s="235"/>
      <c r="K16" s="231"/>
      <c r="N16" s="42"/>
    </row>
    <row r="17" spans="2:19">
      <c r="B17" s="73" t="s">
        <v>26</v>
      </c>
      <c r="C17" s="60" t="s">
        <v>27</v>
      </c>
      <c r="D17" s="214"/>
      <c r="E17" s="73" t="s">
        <v>68</v>
      </c>
      <c r="F17" s="74" t="s">
        <v>38</v>
      </c>
      <c r="G17" s="77" t="s">
        <v>68</v>
      </c>
      <c r="H17" s="74" t="s">
        <v>38</v>
      </c>
      <c r="I17" s="73" t="s">
        <v>42</v>
      </c>
      <c r="J17" s="60" t="s">
        <v>43</v>
      </c>
      <c r="K17" s="74" t="s">
        <v>44</v>
      </c>
    </row>
    <row r="18" spans="2:19" ht="12.75" customHeight="1">
      <c r="B18" s="113">
        <v>4.1666666666664999E-2</v>
      </c>
      <c r="C18" s="114">
        <v>8.3333333333330997E-2</v>
      </c>
      <c r="D18" s="115">
        <f>COUNTIFS(Торговля!$V$7:$V$777,"&gt;"&amp;$B18,Торговля!$V$7:$V$777,"&lt;="&amp;$C18)</f>
        <v>0</v>
      </c>
      <c r="E18" s="116">
        <f>COUNTIFS(Торговля!$V$7:$V$777,"&gt;"&amp;$B18,Торговля!$V$7:$V$777,"&lt;="&amp;$C18,Торговля!$N$7:$N$777,"&gt;"&amp;0)</f>
        <v>0</v>
      </c>
      <c r="F18" s="117" t="str">
        <f t="shared" ref="F18:F41" si="2">IFERROR($E18/$D18,"")</f>
        <v/>
      </c>
      <c r="G18" s="118">
        <f>COUNTIFS(Торговля!$V$7:$V$777,"&gt;"&amp;$B18,Торговля!$V$7:$V$777,"&lt;="&amp;$C18,Торговля!$N$7:$N$777,"&lt;"&amp;0)</f>
        <v>0</v>
      </c>
      <c r="H18" s="119" t="str">
        <f t="shared" ref="H18:H41" si="3">IFERROR($G18/$D18,"")</f>
        <v/>
      </c>
      <c r="I18" s="120">
        <f>IFERROR(SUMIFS(Торговля!$L$7:$L$777,Торговля!$V$7:$V$777,"&gt;"&amp;$B18,Торговля!$V$7:$V$777,"&lt;="&amp;$C18),"")</f>
        <v>0</v>
      </c>
      <c r="J18" s="99">
        <f>IFERROR(SUMIFS(Торговля!$N$7:$N$777,Торговля!$V$7:$V$777,"&gt;"&amp;$B18,Торговля!$V$7:$V$777,"&lt;="&amp;$C18),"")</f>
        <v>0</v>
      </c>
      <c r="K18" s="100">
        <f>IF(Торговля!$P$2=0,0,IF(Торговля!$T$4&lt;0,$J18/Торговля!$P$2,$J18/(Торговля!$P$2+Торговля!$T$4)))</f>
        <v>0</v>
      </c>
      <c r="L18" s="21"/>
      <c r="M18" s="21"/>
      <c r="O18" s="21"/>
      <c r="P18" s="21"/>
      <c r="S18" s="21"/>
    </row>
    <row r="19" spans="2:19" ht="12.75" customHeight="1">
      <c r="B19" s="113">
        <v>8.3333333333331705E-2</v>
      </c>
      <c r="C19" s="114">
        <v>0.124999999999998</v>
      </c>
      <c r="D19" s="115">
        <f>COUNTIFS(Торговля!$V$7:$V$777,"&gt;"&amp;$B19,Торговля!$V$7:$V$777,"&lt;="&amp;$C19)</f>
        <v>0</v>
      </c>
      <c r="E19" s="116">
        <f>COUNTIFS(Торговля!$V$7:$V$777,"&gt;"&amp;$B19,Торговля!$V$7:$V$777,"&lt;="&amp;$C19,Торговля!$N$7:$N$777,"&gt;"&amp;0)</f>
        <v>0</v>
      </c>
      <c r="F19" s="117" t="str">
        <f t="shared" si="2"/>
        <v/>
      </c>
      <c r="G19" s="118">
        <f>COUNTIFS(Торговля!$V$7:$V$777,"&gt;"&amp;$B19,Торговля!$V$7:$V$777,"&lt;="&amp;$C19,Торговля!$N$7:$N$777,"&lt;"&amp;0)</f>
        <v>0</v>
      </c>
      <c r="H19" s="119" t="str">
        <f t="shared" si="3"/>
        <v/>
      </c>
      <c r="I19" s="120">
        <f>IFERROR(SUMIFS(Торговля!$L$7:$L$777,Торговля!$V$7:$V$777,"&gt;"&amp;$B19,Торговля!$V$7:$V$777,"&lt;="&amp;$C19),"")</f>
        <v>0</v>
      </c>
      <c r="J19" s="99">
        <f>IFERROR(SUMIFS(Торговля!$N$7:$N$777,Торговля!$V$7:$V$777,"&gt;"&amp;$B19,Торговля!$V$7:$V$777,"&lt;="&amp;$C19),"")</f>
        <v>0</v>
      </c>
      <c r="K19" s="100">
        <f>IF(Торговля!$P$2=0,0,IF(Торговля!$T$4&lt;0,$J19/Торговля!$P$2,$J19/(Торговля!$P$2+Торговля!$T$4)))</f>
        <v>0</v>
      </c>
      <c r="L19" s="21"/>
      <c r="M19" s="21"/>
      <c r="O19" s="21"/>
      <c r="P19" s="21"/>
      <c r="S19" s="21"/>
    </row>
    <row r="20" spans="2:19" ht="12.75" customHeight="1">
      <c r="B20" s="113">
        <v>0.124999999999998</v>
      </c>
      <c r="C20" s="114">
        <v>0.16666666666666499</v>
      </c>
      <c r="D20" s="115">
        <f>COUNTIFS(Торговля!$V$7:$V$777,"&gt;"&amp;$B20,Торговля!$V$7:$V$777,"&lt;="&amp;$C20)</f>
        <v>0</v>
      </c>
      <c r="E20" s="116">
        <f>COUNTIFS(Торговля!$V$7:$V$777,"&gt;"&amp;$B20,Торговля!$V$7:$V$777,"&lt;="&amp;$C20,Торговля!$N$7:$N$777,"&gt;"&amp;0)</f>
        <v>0</v>
      </c>
      <c r="F20" s="117" t="str">
        <f t="shared" si="2"/>
        <v/>
      </c>
      <c r="G20" s="118">
        <f>COUNTIFS(Торговля!$V$7:$V$777,"&gt;"&amp;$B20,Торговля!$V$7:$V$777,"&lt;="&amp;$C20,Торговля!$N$7:$N$777,"&lt;"&amp;0)</f>
        <v>0</v>
      </c>
      <c r="H20" s="119" t="str">
        <f t="shared" si="3"/>
        <v/>
      </c>
      <c r="I20" s="120">
        <f>IFERROR(SUMIFS(Торговля!$L$7:$L$777,Торговля!$V$7:$V$777,"&gt;"&amp;$B20,Торговля!$V$7:$V$777,"&lt;="&amp;$C20),"")</f>
        <v>0</v>
      </c>
      <c r="J20" s="99">
        <f>IFERROR(SUMIFS(Торговля!$N$7:$N$777,Торговля!$V$7:$V$777,"&gt;"&amp;$B20,Торговля!$V$7:$V$777,"&lt;="&amp;$C20),"")</f>
        <v>0</v>
      </c>
      <c r="K20" s="100">
        <f>IF(Торговля!$P$2=0,0,IF(Торговля!$T$4&lt;0,$J20/Торговля!$P$2,$J20/(Торговля!$P$2+Торговля!$T$4)))</f>
        <v>0</v>
      </c>
      <c r="L20" s="21"/>
      <c r="M20" s="21"/>
      <c r="O20" s="21"/>
      <c r="P20" s="21"/>
      <c r="S20" s="21"/>
    </row>
    <row r="21" spans="2:19" ht="12.75" customHeight="1">
      <c r="B21" s="113">
        <v>0.16666666666666499</v>
      </c>
      <c r="C21" s="114">
        <v>0.20833333333333201</v>
      </c>
      <c r="D21" s="115">
        <f>COUNTIFS(Торговля!$V$7:$V$777,"&gt;"&amp;$B21,Торговля!$V$7:$V$777,"&lt;="&amp;$C21)</f>
        <v>0</v>
      </c>
      <c r="E21" s="116">
        <f>COUNTIFS(Торговля!$V$7:$V$777,"&gt;"&amp;$B21,Торговля!$V$7:$V$777,"&lt;="&amp;$C21,Торговля!$N$7:$N$777,"&gt;"&amp;0)</f>
        <v>0</v>
      </c>
      <c r="F21" s="117" t="str">
        <f t="shared" si="2"/>
        <v/>
      </c>
      <c r="G21" s="118">
        <f>COUNTIFS(Торговля!$V$7:$V$777,"&gt;"&amp;$B21,Торговля!$V$7:$V$777,"&lt;="&amp;$C21,Торговля!$N$7:$N$777,"&lt;"&amp;0)</f>
        <v>0</v>
      </c>
      <c r="H21" s="119" t="str">
        <f t="shared" si="3"/>
        <v/>
      </c>
      <c r="I21" s="120">
        <f>IFERROR(SUMIFS(Торговля!$L$7:$L$777,Торговля!$V$7:$V$777,"&gt;"&amp;$B21,Торговля!$V$7:$V$777,"&lt;="&amp;$C21),"")</f>
        <v>0</v>
      </c>
      <c r="J21" s="99">
        <f>IFERROR(SUMIFS(Торговля!$N$7:$N$777,Торговля!$V$7:$V$777,"&gt;"&amp;$B21,Торговля!$V$7:$V$777,"&lt;="&amp;$C21),"")</f>
        <v>0</v>
      </c>
      <c r="K21" s="100">
        <f>IF(Торговля!$P$2=0,0,IF(Торговля!$T$4&lt;0,$J21/Торговля!$P$2,$J21/(Торговля!$P$2+Торговля!$T$4)))</f>
        <v>0</v>
      </c>
      <c r="L21" s="21"/>
      <c r="M21" s="21"/>
      <c r="O21" s="21"/>
      <c r="P21" s="21"/>
      <c r="S21" s="21"/>
    </row>
    <row r="22" spans="2:19" ht="12.75" customHeight="1">
      <c r="B22" s="113">
        <v>0.20833333333333201</v>
      </c>
      <c r="C22" s="114">
        <v>0.249999999999999</v>
      </c>
      <c r="D22" s="115">
        <f>COUNTIFS(Торговля!$V$7:$V$777,"&gt;"&amp;$B22,Торговля!$V$7:$V$777,"&lt;="&amp;$C22)</f>
        <v>0</v>
      </c>
      <c r="E22" s="116">
        <f>COUNTIFS(Торговля!$V$7:$V$777,"&gt;"&amp;$B22,Торговля!$V$7:$V$777,"&lt;="&amp;$C22,Торговля!$N$7:$N$777,"&gt;"&amp;0)</f>
        <v>0</v>
      </c>
      <c r="F22" s="117" t="str">
        <f t="shared" si="2"/>
        <v/>
      </c>
      <c r="G22" s="118">
        <f>COUNTIFS(Торговля!$V$7:$V$777,"&gt;"&amp;$B22,Торговля!$V$7:$V$777,"&lt;="&amp;$C22,Торговля!$N$7:$N$777,"&lt;"&amp;0)</f>
        <v>0</v>
      </c>
      <c r="H22" s="119" t="str">
        <f t="shared" si="3"/>
        <v/>
      </c>
      <c r="I22" s="120">
        <f>IFERROR(SUMIFS(Торговля!$L$7:$L$777,Торговля!$V$7:$V$777,"&gt;"&amp;$B22,Торговля!$V$7:$V$777,"&lt;="&amp;$C22),"")</f>
        <v>0</v>
      </c>
      <c r="J22" s="99">
        <f>IFERROR(SUMIFS(Торговля!$N$7:$N$777,Торговля!$V$7:$V$777,"&gt;"&amp;$B22,Торговля!$V$7:$V$777,"&lt;="&amp;$C22),"")</f>
        <v>0</v>
      </c>
      <c r="K22" s="100">
        <f>IF(Торговля!$P$2=0,0,IF(Торговля!$T$4&lt;0,$J22/Торговля!$P$2,$J22/(Торговля!$P$2+Торговля!$T$4)))</f>
        <v>0</v>
      </c>
      <c r="L22" s="21"/>
      <c r="M22" s="21"/>
      <c r="O22" s="21"/>
      <c r="P22" s="21"/>
      <c r="S22" s="21"/>
    </row>
    <row r="23" spans="2:19" ht="12.75" customHeight="1">
      <c r="B23" s="113">
        <v>0.249999999999998</v>
      </c>
      <c r="C23" s="114">
        <v>0.29166666666666602</v>
      </c>
      <c r="D23" s="115">
        <f>COUNTIFS(Торговля!$V$7:$V$777,"&gt;"&amp;$B23,Торговля!$V$7:$V$777,"&lt;="&amp;$C23)</f>
        <v>0</v>
      </c>
      <c r="E23" s="116">
        <f>COUNTIFS(Торговля!$V$7:$V$777,"&gt;"&amp;$B23,Торговля!$V$7:$V$777,"&lt;="&amp;$C23,Торговля!$N$7:$N$777,"&gt;"&amp;0)</f>
        <v>0</v>
      </c>
      <c r="F23" s="117" t="str">
        <f t="shared" si="2"/>
        <v/>
      </c>
      <c r="G23" s="118">
        <f>COUNTIFS(Торговля!$V$7:$V$777,"&gt;"&amp;$B23,Торговля!$V$7:$V$777,"&lt;="&amp;$C23,Торговля!$N$7:$N$777,"&lt;"&amp;0)</f>
        <v>0</v>
      </c>
      <c r="H23" s="119" t="str">
        <f t="shared" si="3"/>
        <v/>
      </c>
      <c r="I23" s="120">
        <f>IFERROR(SUMIFS(Торговля!$L$7:$L$777,Торговля!$V$7:$V$777,"&gt;"&amp;$B23,Торговля!$V$7:$V$777,"&lt;="&amp;$C23),"")</f>
        <v>0</v>
      </c>
      <c r="J23" s="99">
        <f>IFERROR(SUMIFS(Торговля!$N$7:$N$777,Торговля!$V$7:$V$777,"&gt;"&amp;$B23,Торговля!$V$7:$V$777,"&lt;="&amp;$C23),"")</f>
        <v>0</v>
      </c>
      <c r="K23" s="100">
        <f>IF(Торговля!$P$2=0,0,IF(Торговля!$T$4&lt;0,$J23/Торговля!$P$2,$J23/(Торговля!$P$2+Торговля!$T$4)))</f>
        <v>0</v>
      </c>
    </row>
    <row r="24" spans="2:19">
      <c r="B24" s="113">
        <v>0.29166666666666502</v>
      </c>
      <c r="C24" s="114">
        <v>0.33333333333333298</v>
      </c>
      <c r="D24" s="115">
        <f>COUNTIFS(Торговля!$V$7:$V$777,"&gt;"&amp;$B24,Торговля!$V$7:$V$777,"&lt;="&amp;$C24)</f>
        <v>0</v>
      </c>
      <c r="E24" s="116">
        <f>COUNTIFS(Торговля!$V$7:$V$777,"&gt;"&amp;$B24,Торговля!$V$7:$V$777,"&lt;="&amp;$C24,Торговля!$N$7:$N$777,"&gt;"&amp;0)</f>
        <v>0</v>
      </c>
      <c r="F24" s="117" t="str">
        <f t="shared" si="2"/>
        <v/>
      </c>
      <c r="G24" s="118">
        <f>COUNTIFS(Торговля!$V$7:$V$777,"&gt;"&amp;$B24,Торговля!$V$7:$V$777,"&lt;="&amp;$C24,Торговля!$N$7:$N$777,"&lt;"&amp;0)</f>
        <v>0</v>
      </c>
      <c r="H24" s="119" t="str">
        <f t="shared" si="3"/>
        <v/>
      </c>
      <c r="I24" s="120">
        <f>IFERROR(SUMIFS(Торговля!$L$7:$L$777,Торговля!$V$7:$V$777,"&gt;"&amp;$B24,Торговля!$V$7:$V$777,"&lt;="&amp;$C24),"")</f>
        <v>0</v>
      </c>
      <c r="J24" s="99">
        <f>IFERROR(SUMIFS(Торговля!$N$7:$N$777,Торговля!$V$7:$V$777,"&gt;"&amp;$B24,Торговля!$V$7:$V$777,"&lt;="&amp;$C24),"")</f>
        <v>0</v>
      </c>
      <c r="K24" s="100">
        <f>IF(Торговля!$P$2=0,0,IF(Торговля!$T$4&lt;0,$J24/Торговля!$P$2,$J24/(Торговля!$P$2+Торговля!$T$4)))</f>
        <v>0</v>
      </c>
    </row>
    <row r="25" spans="2:19">
      <c r="B25" s="113">
        <v>0.33333333333333198</v>
      </c>
      <c r="C25" s="114">
        <v>0.375</v>
      </c>
      <c r="D25" s="115">
        <f>COUNTIFS(Торговля!$V$7:$V$777,"&gt;"&amp;$B25,Торговля!$V$7:$V$777,"&lt;="&amp;$C25)</f>
        <v>0</v>
      </c>
      <c r="E25" s="116">
        <f>COUNTIFS(Торговля!$V$7:$V$777,"&gt;"&amp;$B25,Торговля!$V$7:$V$777,"&lt;="&amp;$C25,Торговля!$N$7:$N$777,"&gt;"&amp;0)</f>
        <v>0</v>
      </c>
      <c r="F25" s="117" t="str">
        <f t="shared" si="2"/>
        <v/>
      </c>
      <c r="G25" s="118">
        <f>COUNTIFS(Торговля!$V$7:$V$777,"&gt;"&amp;$B25,Торговля!$V$7:$V$777,"&lt;="&amp;$C25,Торговля!$N$7:$N$777,"&lt;"&amp;0)</f>
        <v>0</v>
      </c>
      <c r="H25" s="119" t="str">
        <f t="shared" si="3"/>
        <v/>
      </c>
      <c r="I25" s="120">
        <f>IFERROR(SUMIFS(Торговля!$L$7:$L$777,Торговля!$V$7:$V$777,"&gt;"&amp;$B25,Торговля!$V$7:$V$777,"&lt;="&amp;$C25),"")</f>
        <v>0</v>
      </c>
      <c r="J25" s="99">
        <f>IFERROR(SUMIFS(Торговля!$N$7:$N$777,Торговля!$V$7:$V$777,"&gt;"&amp;$B25,Торговля!$V$7:$V$777,"&lt;="&amp;$C25),"")</f>
        <v>0</v>
      </c>
      <c r="K25" s="100">
        <f>IF(Торговля!$P$2=0,0,IF(Торговля!$T$4&lt;0,$J25/Торговля!$P$2,$J25/(Торговля!$P$2+Торговля!$T$4)))</f>
        <v>0</v>
      </c>
    </row>
    <row r="26" spans="2:19">
      <c r="B26" s="113">
        <v>0.374999999999998</v>
      </c>
      <c r="C26" s="114">
        <v>0.41666666666666702</v>
      </c>
      <c r="D26" s="115">
        <f>COUNTIFS(Торговля!$V$7:$V$777,"&gt;"&amp;$B26,Торговля!$V$7:$V$777,"&lt;="&amp;$C26)</f>
        <v>0</v>
      </c>
      <c r="E26" s="116">
        <f>COUNTIFS(Торговля!$V$7:$V$777,"&gt;"&amp;$B26,Торговля!$V$7:$V$777,"&lt;="&amp;$C26,Торговля!$N$7:$N$777,"&gt;"&amp;0)</f>
        <v>0</v>
      </c>
      <c r="F26" s="117" t="str">
        <f t="shared" si="2"/>
        <v/>
      </c>
      <c r="G26" s="118">
        <f>COUNTIFS(Торговля!$V$7:$V$777,"&gt;"&amp;$B26,Торговля!$V$7:$V$777,"&lt;="&amp;$C26,Торговля!$N$7:$N$777,"&lt;"&amp;0)</f>
        <v>0</v>
      </c>
      <c r="H26" s="119" t="str">
        <f t="shared" si="3"/>
        <v/>
      </c>
      <c r="I26" s="120">
        <f>IFERROR(SUMIFS(Торговля!$L$7:$L$777,Торговля!$V$7:$V$777,"&gt;"&amp;$B26,Торговля!$V$7:$V$777,"&lt;="&amp;$C26),"")</f>
        <v>0</v>
      </c>
      <c r="J26" s="99">
        <f>IFERROR(SUMIFS(Торговля!$N$7:$N$777,Торговля!$V$7:$V$777,"&gt;"&amp;$B26,Торговля!$V$7:$V$777,"&lt;="&amp;$C26),"")</f>
        <v>0</v>
      </c>
      <c r="K26" s="100">
        <f>IF(Торговля!$P$2=0,0,IF(Торговля!$T$4&lt;0,$J26/Торговля!$P$2,$J26/(Торговля!$P$2+Торговля!$T$4)))</f>
        <v>0</v>
      </c>
    </row>
    <row r="27" spans="2:19">
      <c r="B27" s="113">
        <v>0.41666666666666502</v>
      </c>
      <c r="C27" s="114">
        <v>0.45833333333333398</v>
      </c>
      <c r="D27" s="115">
        <f>COUNTIFS(Торговля!$V$7:$V$777,"&gt;"&amp;$B27,Торговля!$V$7:$V$777,"&lt;="&amp;$C27)</f>
        <v>6</v>
      </c>
      <c r="E27" s="116">
        <f>COUNTIFS(Торговля!$V$7:$V$777,"&gt;"&amp;$B27,Торговля!$V$7:$V$777,"&lt;="&amp;$C27,Торговля!$N$7:$N$777,"&gt;"&amp;0)</f>
        <v>5</v>
      </c>
      <c r="F27" s="117">
        <f t="shared" si="2"/>
        <v>0.83333333333333337</v>
      </c>
      <c r="G27" s="118">
        <f>COUNTIFS(Торговля!$V$7:$V$777,"&gt;"&amp;$B27,Торговля!$V$7:$V$777,"&lt;="&amp;$C27,Торговля!$N$7:$N$777,"&lt;"&amp;0)</f>
        <v>1</v>
      </c>
      <c r="H27" s="119">
        <f t="shared" si="3"/>
        <v>0.16666666666666666</v>
      </c>
      <c r="I27" s="120">
        <f>IFERROR(SUMIFS(Торговля!$L$7:$L$777,Торговля!$V$7:$V$777,"&gt;"&amp;$B27,Торговля!$V$7:$V$777,"&lt;="&amp;$C27),"")</f>
        <v>5.5</v>
      </c>
      <c r="J27" s="99">
        <f>IFERROR(SUMIFS(Торговля!$N$7:$N$777,Торговля!$V$7:$V$777,"&gt;"&amp;$B27,Торговля!$V$7:$V$777,"&lt;="&amp;$C27),"")</f>
        <v>22.58</v>
      </c>
      <c r="K27" s="100">
        <f>IF(Торговля!$P$2=0,0,IF(Торговля!$T$4&lt;0,$J27/Торговля!$P$2,$J27/(Торговля!$P$2+Торговля!$T$4)))</f>
        <v>4.5159999999999999E-2</v>
      </c>
    </row>
    <row r="28" spans="2:19">
      <c r="B28" s="113">
        <v>0.45833333333333198</v>
      </c>
      <c r="C28" s="114">
        <v>0.500000000000001</v>
      </c>
      <c r="D28" s="115">
        <f>COUNTIFS(Торговля!$V$7:$V$777,"&gt;"&amp;$B28,Торговля!$V$7:$V$777,"&lt;="&amp;$C28)</f>
        <v>21</v>
      </c>
      <c r="E28" s="116">
        <f>COUNTIFS(Торговля!$V$7:$V$777,"&gt;"&amp;$B28,Торговля!$V$7:$V$777,"&lt;="&amp;$C28,Торговля!$N$7:$N$777,"&gt;"&amp;0)</f>
        <v>14</v>
      </c>
      <c r="F28" s="117">
        <f t="shared" si="2"/>
        <v>0.66666666666666663</v>
      </c>
      <c r="G28" s="118">
        <f>COUNTIFS(Торговля!$V$7:$V$777,"&gt;"&amp;$B28,Торговля!$V$7:$V$777,"&lt;="&amp;$C28,Торговля!$N$7:$N$777,"&lt;"&amp;0)</f>
        <v>7</v>
      </c>
      <c r="H28" s="119">
        <f t="shared" si="3"/>
        <v>0.33333333333333331</v>
      </c>
      <c r="I28" s="120">
        <f>IFERROR(SUMIFS(Торговля!$L$7:$L$777,Торговля!$V$7:$V$777,"&gt;"&amp;$B28,Торговля!$V$7:$V$777,"&lt;="&amp;$C28),"")</f>
        <v>7</v>
      </c>
      <c r="J28" s="99">
        <f>IFERROR(SUMIFS(Торговля!$N$7:$N$777,Торговля!$V$7:$V$777,"&gt;"&amp;$B28,Торговля!$V$7:$V$777,"&lt;="&amp;$C28),"")</f>
        <v>17.779999999999994</v>
      </c>
      <c r="K28" s="100">
        <f>IF(Торговля!$P$2=0,0,IF(Торговля!$T$4&lt;0,$J28/Торговля!$P$2,$J28/(Торговля!$P$2+Торговля!$T$4)))</f>
        <v>3.5559999999999987E-2</v>
      </c>
    </row>
    <row r="29" spans="2:19">
      <c r="B29" s="113">
        <v>0.499999999999998</v>
      </c>
      <c r="C29" s="114">
        <v>0.54166666666666796</v>
      </c>
      <c r="D29" s="115">
        <f>COUNTIFS(Торговля!$V$7:$V$777,"&gt;"&amp;$B29,Торговля!$V$7:$V$777,"&lt;="&amp;$C29)</f>
        <v>4</v>
      </c>
      <c r="E29" s="116">
        <f>COUNTIFS(Торговля!$V$7:$V$777,"&gt;"&amp;$B29,Торговля!$V$7:$V$777,"&lt;="&amp;$C29,Торговля!$N$7:$N$777,"&gt;"&amp;0)</f>
        <v>3</v>
      </c>
      <c r="F29" s="117">
        <f t="shared" si="2"/>
        <v>0.75</v>
      </c>
      <c r="G29" s="118">
        <f>COUNTIFS(Торговля!$V$7:$V$777,"&gt;"&amp;$B29,Торговля!$V$7:$V$777,"&lt;="&amp;$C29,Торговля!$N$7:$N$777,"&lt;"&amp;0)</f>
        <v>1</v>
      </c>
      <c r="H29" s="119">
        <f t="shared" si="3"/>
        <v>0.25</v>
      </c>
      <c r="I29" s="120">
        <f>IFERROR(SUMIFS(Торговля!$L$7:$L$777,Торговля!$V$7:$V$777,"&gt;"&amp;$B29,Торговля!$V$7:$V$777,"&lt;="&amp;$C29),"")</f>
        <v>3.25</v>
      </c>
      <c r="J29" s="99">
        <f>IFERROR(SUMIFS(Торговля!$N$7:$N$777,Торговля!$V$7:$V$777,"&gt;"&amp;$B29,Торговля!$V$7:$V$777,"&lt;="&amp;$C29),"")</f>
        <v>12.969999999999999</v>
      </c>
      <c r="K29" s="100">
        <f>IF(Торговля!$P$2=0,0,IF(Торговля!$T$4&lt;0,$J29/Торговля!$P$2,$J29/(Торговля!$P$2+Торговля!$T$4)))</f>
        <v>2.5939999999999998E-2</v>
      </c>
    </row>
    <row r="30" spans="2:19">
      <c r="B30" s="113">
        <v>0.54166666666666496</v>
      </c>
      <c r="C30" s="114">
        <v>0.58333333333333504</v>
      </c>
      <c r="D30" s="115">
        <f>COUNTIFS(Торговля!$V$7:$V$777,"&gt;"&amp;$B30,Торговля!$V$7:$V$777,"&lt;="&amp;$C30)</f>
        <v>2</v>
      </c>
      <c r="E30" s="116">
        <f>COUNTIFS(Торговля!$V$7:$V$777,"&gt;"&amp;$B30,Торговля!$V$7:$V$777,"&lt;="&amp;$C30,Торговля!$N$7:$N$777,"&gt;"&amp;0)</f>
        <v>2</v>
      </c>
      <c r="F30" s="117">
        <f t="shared" si="2"/>
        <v>1</v>
      </c>
      <c r="G30" s="118">
        <f>COUNTIFS(Торговля!$V$7:$V$777,"&gt;"&amp;$B30,Торговля!$V$7:$V$777,"&lt;="&amp;$C30,Торговля!$N$7:$N$777,"&lt;"&amp;0)</f>
        <v>0</v>
      </c>
      <c r="H30" s="119">
        <f t="shared" si="3"/>
        <v>0</v>
      </c>
      <c r="I30" s="120">
        <f>IFERROR(SUMIFS(Торговля!$L$7:$L$777,Торговля!$V$7:$V$777,"&gt;"&amp;$B30,Торговля!$V$7:$V$777,"&lt;="&amp;$C30),"")</f>
        <v>3</v>
      </c>
      <c r="J30" s="99">
        <f>IFERROR(SUMIFS(Торговля!$N$7:$N$777,Торговля!$V$7:$V$777,"&gt;"&amp;$B30,Торговля!$V$7:$V$777,"&lt;="&amp;$C30),"")</f>
        <v>13.36</v>
      </c>
      <c r="K30" s="100">
        <f>IF(Торговля!$P$2=0,0,IF(Торговля!$T$4&lt;0,$J30/Торговля!$P$2,$J30/(Торговля!$P$2+Торговля!$T$4)))</f>
        <v>2.6719999999999997E-2</v>
      </c>
    </row>
    <row r="31" spans="2:19">
      <c r="B31" s="113">
        <v>0.58333333333333204</v>
      </c>
      <c r="C31" s="114">
        <v>0.625000000000002</v>
      </c>
      <c r="D31" s="115">
        <f>COUNTIFS(Торговля!$V$7:$V$777,"&gt;"&amp;$B31,Торговля!$V$7:$V$777,"&lt;="&amp;$C31)</f>
        <v>6</v>
      </c>
      <c r="E31" s="116">
        <f>COUNTIFS(Торговля!$V$7:$V$777,"&gt;"&amp;$B31,Торговля!$V$7:$V$777,"&lt;="&amp;$C31,Торговля!$N$7:$N$777,"&gt;"&amp;0)</f>
        <v>5</v>
      </c>
      <c r="F31" s="117">
        <f t="shared" si="2"/>
        <v>0.83333333333333337</v>
      </c>
      <c r="G31" s="118">
        <f>COUNTIFS(Торговля!$V$7:$V$777,"&gt;"&amp;$B31,Торговля!$V$7:$V$777,"&lt;="&amp;$C31,Торговля!$N$7:$N$777,"&lt;"&amp;0)</f>
        <v>1</v>
      </c>
      <c r="H31" s="119">
        <f t="shared" si="3"/>
        <v>0.16666666666666666</v>
      </c>
      <c r="I31" s="120">
        <f>IFERROR(SUMIFS(Торговля!$L$7:$L$777,Торговля!$V$7:$V$777,"&gt;"&amp;$B31,Торговля!$V$7:$V$777,"&lt;="&amp;$C31),"")</f>
        <v>6.25</v>
      </c>
      <c r="J31" s="99">
        <f>IFERROR(SUMIFS(Торговля!$N$7:$N$777,Торговля!$V$7:$V$777,"&gt;"&amp;$B31,Торговля!$V$7:$V$777,"&lt;="&amp;$C31),"")</f>
        <v>26.33</v>
      </c>
      <c r="K31" s="100">
        <f>IF(Торговля!$P$2=0,0,IF(Торговля!$T$4&lt;0,$J31/Торговля!$P$2,$J31/(Торговля!$P$2+Торговля!$T$4)))</f>
        <v>5.2659999999999998E-2</v>
      </c>
    </row>
    <row r="32" spans="2:19">
      <c r="B32" s="113">
        <v>0.624999999999998</v>
      </c>
      <c r="C32" s="114">
        <v>0.66666666666666896</v>
      </c>
      <c r="D32" s="115">
        <f>COUNTIFS(Торговля!$V$7:$V$777,"&gt;"&amp;$B32,Торговля!$V$7:$V$777,"&lt;="&amp;$C32)</f>
        <v>0</v>
      </c>
      <c r="E32" s="116">
        <f>COUNTIFS(Торговля!$V$7:$V$777,"&gt;"&amp;$B32,Торговля!$V$7:$V$777,"&lt;="&amp;$C32,Торговля!$N$7:$N$777,"&gt;"&amp;0)</f>
        <v>0</v>
      </c>
      <c r="F32" s="117" t="str">
        <f t="shared" si="2"/>
        <v/>
      </c>
      <c r="G32" s="118">
        <f>COUNTIFS(Торговля!$V$7:$V$777,"&gt;"&amp;$B32,Торговля!$V$7:$V$777,"&lt;="&amp;$C32,Торговля!$N$7:$N$777,"&lt;"&amp;0)</f>
        <v>0</v>
      </c>
      <c r="H32" s="119" t="str">
        <f t="shared" si="3"/>
        <v/>
      </c>
      <c r="I32" s="120">
        <f>IFERROR(SUMIFS(Торговля!$L$7:$L$777,Торговля!$V$7:$V$777,"&gt;"&amp;$B32,Торговля!$V$7:$V$777,"&lt;="&amp;$C32),"")</f>
        <v>0</v>
      </c>
      <c r="J32" s="99">
        <f>IFERROR(SUMIFS(Торговля!$N$7:$N$777,Торговля!$V$7:$V$777,"&gt;"&amp;$B32,Торговля!$V$7:$V$777,"&lt;="&amp;$C32),"")</f>
        <v>0</v>
      </c>
      <c r="K32" s="100">
        <f>IF(Торговля!$P$2=0,0,IF(Торговля!$T$4&lt;0,$J32/Торговля!$P$2,$J32/(Торговля!$P$2+Торговля!$T$4)))</f>
        <v>0</v>
      </c>
    </row>
    <row r="33" spans="2:23">
      <c r="B33" s="113">
        <v>0.66666666666666496</v>
      </c>
      <c r="C33" s="114">
        <v>0.70833333333333603</v>
      </c>
      <c r="D33" s="115">
        <f>COUNTIFS(Торговля!$V$7:$V$777,"&gt;"&amp;$B33,Торговля!$V$7:$V$777,"&lt;="&amp;$C33)</f>
        <v>5</v>
      </c>
      <c r="E33" s="116">
        <f>COUNTIFS(Торговля!$V$7:$V$777,"&gt;"&amp;$B33,Торговля!$V$7:$V$777,"&lt;="&amp;$C33,Торговля!$N$7:$N$777,"&gt;"&amp;0)</f>
        <v>3</v>
      </c>
      <c r="F33" s="117">
        <f t="shared" si="2"/>
        <v>0.6</v>
      </c>
      <c r="G33" s="118">
        <f>COUNTIFS(Торговля!$V$7:$V$777,"&gt;"&amp;$B33,Торговля!$V$7:$V$777,"&lt;="&amp;$C33,Торговля!$N$7:$N$777,"&lt;"&amp;0)</f>
        <v>2</v>
      </c>
      <c r="H33" s="119">
        <f t="shared" si="3"/>
        <v>0.4</v>
      </c>
      <c r="I33" s="120">
        <f>IFERROR(SUMIFS(Торговля!$L$7:$L$777,Торговля!$V$7:$V$777,"&gt;"&amp;$B33,Торговля!$V$7:$V$777,"&lt;="&amp;$C33),"")</f>
        <v>1.25</v>
      </c>
      <c r="J33" s="99">
        <f>IFERROR(SUMIFS(Торговля!$N$7:$N$777,Торговля!$V$7:$V$777,"&gt;"&amp;$B33,Торговля!$V$7:$V$777,"&lt;="&amp;$C33),"")</f>
        <v>2.1499999999999986</v>
      </c>
      <c r="K33" s="100">
        <f>IF(Торговля!$P$2=0,0,IF(Торговля!$T$4&lt;0,$J33/Торговля!$P$2,$J33/(Торговля!$P$2+Торговля!$T$4)))</f>
        <v>4.2999999999999974E-3</v>
      </c>
    </row>
    <row r="34" spans="2:23">
      <c r="B34" s="113">
        <v>0.70833333333333204</v>
      </c>
      <c r="C34" s="114">
        <v>0.750000000000003</v>
      </c>
      <c r="D34" s="115">
        <f>COUNTIFS(Торговля!$V$7:$V$777,"&gt;"&amp;$B34,Торговля!$V$7:$V$777,"&lt;="&amp;$C34)</f>
        <v>11</v>
      </c>
      <c r="E34" s="116">
        <f>COUNTIFS(Торговля!$V$7:$V$777,"&gt;"&amp;$B34,Торговля!$V$7:$V$777,"&lt;="&amp;$C34,Торговля!$N$7:$N$777,"&gt;"&amp;0)</f>
        <v>10</v>
      </c>
      <c r="F34" s="117">
        <f t="shared" si="2"/>
        <v>0.90909090909090906</v>
      </c>
      <c r="G34" s="118">
        <f>COUNTIFS(Торговля!$V$7:$V$777,"&gt;"&amp;$B34,Торговля!$V$7:$V$777,"&lt;="&amp;$C34,Торговля!$N$7:$N$777,"&lt;"&amp;0)</f>
        <v>1</v>
      </c>
      <c r="H34" s="119">
        <f t="shared" si="3"/>
        <v>9.0909090909090912E-2</v>
      </c>
      <c r="I34" s="120">
        <f>IFERROR(SUMIFS(Торговля!$L$7:$L$777,Торговля!$V$7:$V$777,"&gt;"&amp;$B34,Торговля!$V$7:$V$777,"&lt;="&amp;$C34),"")</f>
        <v>13.5</v>
      </c>
      <c r="J34" s="99">
        <f>IFERROR(SUMIFS(Торговля!$N$7:$N$777,Торговля!$V$7:$V$777,"&gt;"&amp;$B34,Торговля!$V$7:$V$777,"&lt;="&amp;$C34),"")</f>
        <v>58.48</v>
      </c>
      <c r="K34" s="100">
        <f>IF(Торговля!$P$2=0,0,IF(Торговля!$T$4&lt;0,$J34/Торговля!$P$2,$J34/(Торговля!$P$2+Торговля!$T$4)))</f>
        <v>0.11695999999999999</v>
      </c>
    </row>
    <row r="35" spans="2:23">
      <c r="B35" s="113">
        <v>0.749999999999998</v>
      </c>
      <c r="C35" s="114">
        <v>0.79166666666666996</v>
      </c>
      <c r="D35" s="115">
        <f>COUNTIFS(Торговля!$V$7:$V$777,"&gt;"&amp;$B35,Торговля!$V$7:$V$777,"&lt;="&amp;$C35)</f>
        <v>15</v>
      </c>
      <c r="E35" s="116">
        <f>COUNTIFS(Торговля!$V$7:$V$777,"&gt;"&amp;$B35,Торговля!$V$7:$V$777,"&lt;="&amp;$C35,Торговля!$N$7:$N$777,"&gt;"&amp;0)</f>
        <v>13</v>
      </c>
      <c r="F35" s="117">
        <f t="shared" si="2"/>
        <v>0.8666666666666667</v>
      </c>
      <c r="G35" s="118">
        <f>COUNTIFS(Торговля!$V$7:$V$777,"&gt;"&amp;$B35,Торговля!$V$7:$V$777,"&lt;="&amp;$C35,Торговля!$N$7:$N$777,"&lt;"&amp;0)</f>
        <v>2</v>
      </c>
      <c r="H35" s="119">
        <f t="shared" si="3"/>
        <v>0.13333333333333333</v>
      </c>
      <c r="I35" s="120">
        <f>IFERROR(SUMIFS(Торговля!$L$7:$L$777,Торговля!$V$7:$V$777,"&gt;"&amp;$B35,Торговля!$V$7:$V$777,"&lt;="&amp;$C35),"")</f>
        <v>11.5</v>
      </c>
      <c r="J35" s="99">
        <f>IFERROR(SUMIFS(Торговля!$N$7:$N$777,Торговля!$V$7:$V$777,"&gt;"&amp;$B35,Торговля!$V$7:$V$777,"&lt;="&amp;$C35),"")</f>
        <v>83.289999999999992</v>
      </c>
      <c r="K35" s="100">
        <f>IF(Торговля!$P$2=0,0,IF(Торговля!$T$4&lt;0,$J35/Торговля!$P$2,$J35/(Торговля!$P$2+Торговля!$T$4)))</f>
        <v>0.16657999999999998</v>
      </c>
    </row>
    <row r="36" spans="2:23">
      <c r="B36" s="113">
        <v>0.79166666666666496</v>
      </c>
      <c r="C36" s="114">
        <v>0.83333333333333703</v>
      </c>
      <c r="D36" s="115">
        <f>COUNTIFS(Торговля!$V$7:$V$777,"&gt;"&amp;$B36,Торговля!$V$7:$V$777,"&lt;="&amp;$C36)</f>
        <v>31</v>
      </c>
      <c r="E36" s="116">
        <f>COUNTIFS(Торговля!$V$7:$V$777,"&gt;"&amp;$B36,Торговля!$V$7:$V$777,"&lt;="&amp;$C36,Торговля!$N$7:$N$777,"&gt;"&amp;0)</f>
        <v>25</v>
      </c>
      <c r="F36" s="117">
        <f t="shared" si="2"/>
        <v>0.80645161290322576</v>
      </c>
      <c r="G36" s="118">
        <f>COUNTIFS(Торговля!$V$7:$V$777,"&gt;"&amp;$B36,Торговля!$V$7:$V$777,"&lt;="&amp;$C36,Торговля!$N$7:$N$777,"&lt;"&amp;0)</f>
        <v>6</v>
      </c>
      <c r="H36" s="119">
        <f t="shared" si="3"/>
        <v>0.19354838709677419</v>
      </c>
      <c r="I36" s="120">
        <f>IFERROR(SUMIFS(Торговля!$L$7:$L$777,Торговля!$V$7:$V$777,"&gt;"&amp;$B36,Торговля!$V$7:$V$777,"&lt;="&amp;$C36),"")</f>
        <v>32.25</v>
      </c>
      <c r="J36" s="99">
        <f>IFERROR(SUMIFS(Торговля!$N$7:$N$777,Торговля!$V$7:$V$777,"&gt;"&amp;$B36,Торговля!$V$7:$V$777,"&lt;="&amp;$C36),"")</f>
        <v>197.59000000000003</v>
      </c>
      <c r="K36" s="100">
        <f>IF(Торговля!$P$2=0,0,IF(Торговля!$T$4&lt;0,$J36/Торговля!$P$2,$J36/(Торговля!$P$2+Торговля!$T$4)))</f>
        <v>0.39518000000000009</v>
      </c>
    </row>
    <row r="37" spans="2:23">
      <c r="B37" s="113">
        <v>0.83333333333333204</v>
      </c>
      <c r="C37" s="114">
        <v>0.875000000000004</v>
      </c>
      <c r="D37" s="115">
        <f>COUNTIFS(Торговля!$V$7:$V$777,"&gt;"&amp;$B37,Торговля!$V$7:$V$777,"&lt;="&amp;$C37)</f>
        <v>19</v>
      </c>
      <c r="E37" s="116">
        <f>COUNTIFS(Торговля!$V$7:$V$777,"&gt;"&amp;$B37,Торговля!$V$7:$V$777,"&lt;="&amp;$C37,Торговля!$N$7:$N$777,"&gt;"&amp;0)</f>
        <v>16</v>
      </c>
      <c r="F37" s="117">
        <f t="shared" si="2"/>
        <v>0.84210526315789469</v>
      </c>
      <c r="G37" s="118">
        <f>COUNTIFS(Торговля!$V$7:$V$777,"&gt;"&amp;$B37,Торговля!$V$7:$V$777,"&lt;="&amp;$C37,Торговля!$N$7:$N$777,"&lt;"&amp;0)</f>
        <v>3</v>
      </c>
      <c r="H37" s="119">
        <f t="shared" si="3"/>
        <v>0.15789473684210525</v>
      </c>
      <c r="I37" s="120">
        <f>IFERROR(SUMIFS(Торговля!$L$7:$L$777,Торговля!$V$7:$V$777,"&gt;"&amp;$B37,Торговля!$V$7:$V$777,"&lt;="&amp;$C37),"")</f>
        <v>18</v>
      </c>
      <c r="J37" s="99">
        <f>IFERROR(SUMIFS(Торговля!$N$7:$N$777,Торговля!$V$7:$V$777,"&gt;"&amp;$B37,Торговля!$V$7:$V$777,"&lt;="&amp;$C37),"")</f>
        <v>74.419999999999987</v>
      </c>
      <c r="K37" s="100">
        <f>IF(Торговля!$P$2=0,0,IF(Торговля!$T$4&lt;0,$J37/Торговля!$P$2,$J37/(Торговля!$P$2+Торговля!$T$4)))</f>
        <v>0.14883999999999997</v>
      </c>
    </row>
    <row r="38" spans="2:23">
      <c r="B38" s="113">
        <v>0.874999999999998</v>
      </c>
      <c r="C38" s="114">
        <v>0.91666666666667096</v>
      </c>
      <c r="D38" s="115">
        <f>COUNTIFS(Торговля!$V$7:$V$777,"&gt;"&amp;$B38,Торговля!$V$7:$V$777,"&lt;="&amp;$C38)</f>
        <v>12</v>
      </c>
      <c r="E38" s="116">
        <f>COUNTIFS(Торговля!$V$7:$V$777,"&gt;"&amp;$B38,Торговля!$V$7:$V$777,"&lt;="&amp;$C38,Торговля!$N$7:$N$777,"&gt;"&amp;0)</f>
        <v>10</v>
      </c>
      <c r="F38" s="117">
        <f t="shared" si="2"/>
        <v>0.83333333333333337</v>
      </c>
      <c r="G38" s="118">
        <f>COUNTIFS(Торговля!$V$7:$V$777,"&gt;"&amp;$B38,Торговля!$V$7:$V$777,"&lt;="&amp;$C38,Торговля!$N$7:$N$777,"&lt;"&amp;0)</f>
        <v>2</v>
      </c>
      <c r="H38" s="119">
        <f t="shared" si="3"/>
        <v>0.16666666666666666</v>
      </c>
      <c r="I38" s="120">
        <f>IFERROR(SUMIFS(Торговля!$L$7:$L$777,Торговля!$V$7:$V$777,"&gt;"&amp;$B38,Торговля!$V$7:$V$777,"&lt;="&amp;$C38),"")</f>
        <v>9</v>
      </c>
      <c r="J38" s="99">
        <f>IFERROR(SUMIFS(Торговля!$N$7:$N$777,Торговля!$V$7:$V$777,"&gt;"&amp;$B38,Торговля!$V$7:$V$777,"&lt;="&amp;$C38),"")</f>
        <v>35.159999999999997</v>
      </c>
      <c r="K38" s="100">
        <f>IF(Торговля!$P$2=0,0,IF(Торговля!$T$4&lt;0,$J38/Торговля!$P$2,$J38/(Торговля!$P$2+Торговля!$T$4)))</f>
        <v>7.0319999999999994E-2</v>
      </c>
    </row>
    <row r="39" spans="2:23">
      <c r="B39" s="113">
        <v>0.91666666666666496</v>
      </c>
      <c r="C39" s="114">
        <v>0.95833333333333803</v>
      </c>
      <c r="D39" s="115">
        <f>COUNTIFS(Торговля!$V$7:$V$777,"&gt;"&amp;$B39,Торговля!$V$7:$V$777,"&lt;="&amp;$C39)</f>
        <v>6</v>
      </c>
      <c r="E39" s="116">
        <f>COUNTIFS(Торговля!$V$7:$V$777,"&gt;"&amp;$B39,Торговля!$V$7:$V$777,"&lt;="&amp;$C39,Торговля!$N$7:$N$777,"&gt;"&amp;0)</f>
        <v>4</v>
      </c>
      <c r="F39" s="117">
        <f t="shared" si="2"/>
        <v>0.66666666666666663</v>
      </c>
      <c r="G39" s="118">
        <f>COUNTIFS(Торговля!$V$7:$V$777,"&gt;"&amp;$B39,Торговля!$V$7:$V$777,"&lt;="&amp;$C39,Торговля!$N$7:$N$777,"&lt;"&amp;0)</f>
        <v>2</v>
      </c>
      <c r="H39" s="119">
        <f t="shared" si="3"/>
        <v>0.33333333333333331</v>
      </c>
      <c r="I39" s="120">
        <f>IFERROR(SUMIFS(Торговля!$L$7:$L$777,Торговля!$V$7:$V$777,"&gt;"&amp;$B39,Торговля!$V$7:$V$777,"&lt;="&amp;$C39),"")</f>
        <v>2.25</v>
      </c>
      <c r="J39" s="99">
        <f>IFERROR(SUMIFS(Торговля!$N$7:$N$777,Торговля!$V$7:$V$777,"&gt;"&amp;$B39,Торговля!$V$7:$V$777,"&lt;="&amp;$C39),"")</f>
        <v>6.3299999999999983</v>
      </c>
      <c r="K39" s="100">
        <f>IF(Торговля!$P$2=0,0,IF(Торговля!$T$4&lt;0,$J39/Торговля!$P$2,$J39/(Торговля!$P$2+Торговля!$T$4)))</f>
        <v>1.2659999999999996E-2</v>
      </c>
    </row>
    <row r="40" spans="2:23" ht="13.5" thickBot="1">
      <c r="B40" s="121">
        <v>0.95833333333333204</v>
      </c>
      <c r="C40" s="122">
        <v>0.999999999999998</v>
      </c>
      <c r="D40" s="123">
        <f>COUNTIFS(Торговля!$V$7:$V$777,"&gt;"&amp;$B40,Торговля!$V$7:$V$777,"&lt;="&amp;$C40)</f>
        <v>0</v>
      </c>
      <c r="E40" s="124">
        <f>COUNTIFS(Торговля!$V$7:$V$777,"&gt;"&amp;$B40,Торговля!$V$7:$V$777,"&lt;="&amp;$C40,Торговля!$N$7:$N$777,"&gt;"&amp;0)</f>
        <v>0</v>
      </c>
      <c r="F40" s="125" t="str">
        <f t="shared" si="2"/>
        <v/>
      </c>
      <c r="G40" s="126">
        <f>COUNTIFS(Торговля!$V$7:$V$777,"&gt;"&amp;$B40,Торговля!$V$7:$V$777,"&lt;="&amp;$C40,Торговля!$N$7:$N$777,"&lt;"&amp;0)</f>
        <v>0</v>
      </c>
      <c r="H40" s="127" t="str">
        <f t="shared" si="3"/>
        <v/>
      </c>
      <c r="I40" s="128">
        <f>IFERROR(SUMIFS(Торговля!$L$7:$L$777,Торговля!$V$7:$V$777,"&gt;"&amp;$B40,Торговля!$V$7:$V$777,"&lt;="&amp;$C40),"")</f>
        <v>0</v>
      </c>
      <c r="J40" s="110">
        <f>IFERROR(SUMIFS(Торговля!$N$7:$N$777,Торговля!$V$7:$V$777,"&gt;"&amp;$B40,Торговля!$V$7:$V$777,"&lt;="&amp;$C40),"")</f>
        <v>0</v>
      </c>
      <c r="K40" s="112">
        <f>IF(Торговля!$P$2=0,0,IF(Торговля!$T$4&lt;0,$J40/Торговля!$P$2,$J40/(Торговля!$P$2+Торговля!$T$4)))</f>
        <v>0</v>
      </c>
    </row>
    <row r="41" spans="2:23" ht="13.5" thickBot="1">
      <c r="B41" s="241" t="s">
        <v>28</v>
      </c>
      <c r="C41" s="242"/>
      <c r="D41" s="129">
        <f>SUM($D$18:$D$40)</f>
        <v>138</v>
      </c>
      <c r="E41" s="130">
        <f>SUM($E$18:$E$40)</f>
        <v>110</v>
      </c>
      <c r="F41" s="131">
        <f t="shared" si="2"/>
        <v>0.79710144927536231</v>
      </c>
      <c r="G41" s="132">
        <f>SUM($G18:$G$40)</f>
        <v>28</v>
      </c>
      <c r="H41" s="133">
        <f t="shared" si="3"/>
        <v>0.20289855072463769</v>
      </c>
      <c r="I41" s="134">
        <f>SUM($I$18:$I$40)</f>
        <v>112.75</v>
      </c>
      <c r="J41" s="135">
        <f>SUM($J$18:$J$40)</f>
        <v>550.43999999999994</v>
      </c>
      <c r="K41" s="136">
        <f>IF(Торговля!$P$2=0,0,IF(Торговля!$T$4&lt;0,$J41/Торговля!$P$2,$J41/(Торговля!$P$2+Торговля!$T$4)))</f>
        <v>1.1008799999999999</v>
      </c>
    </row>
    <row r="42" spans="2:23">
      <c r="O42" s="21"/>
      <c r="P42" s="21"/>
      <c r="S42" s="21"/>
      <c r="V42" s="18"/>
      <c r="W42" s="18"/>
    </row>
  </sheetData>
  <sheetProtection algorithmName="SHA-512" hashValue="5K726LM9HF4tFovFWb34O7tJMg3SvSp2RIy7l2K1WajLvaFg1LqPdZ1Zc1ZoGgnTe4tuErOHxkZJMVsore9wjQ==" saltValue="rqkxpjqsMw6yha7isFSQDw==" spinCount="100000" sheet="1" formatColumns="0" formatRows="0"/>
  <mergeCells count="21">
    <mergeCell ref="B41:C41"/>
    <mergeCell ref="B5:C6"/>
    <mergeCell ref="D5:D6"/>
    <mergeCell ref="B11:C11"/>
    <mergeCell ref="B7:C7"/>
    <mergeCell ref="B8:C8"/>
    <mergeCell ref="B9:C9"/>
    <mergeCell ref="B10:C10"/>
    <mergeCell ref="B12:C12"/>
    <mergeCell ref="B16:C16"/>
    <mergeCell ref="D16:D17"/>
    <mergeCell ref="B2:Q2"/>
    <mergeCell ref="I5:K5"/>
    <mergeCell ref="L5:N5"/>
    <mergeCell ref="O5:Q5"/>
    <mergeCell ref="E16:F16"/>
    <mergeCell ref="G16:H16"/>
    <mergeCell ref="E5:F5"/>
    <mergeCell ref="G5:H5"/>
    <mergeCell ref="I16:K16"/>
    <mergeCell ref="B3:Q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80A12F-0DA8-4D64-93FA-8BBA83BF9BAB}">
  <dimension ref="B2:N31"/>
  <sheetViews>
    <sheetView showZeros="0" zoomScale="115" zoomScaleNormal="115" workbookViewId="0">
      <selection activeCell="C10" sqref="C10"/>
    </sheetView>
  </sheetViews>
  <sheetFormatPr defaultRowHeight="12.75"/>
  <cols>
    <col min="1" max="2" width="4.42578125" style="18" customWidth="1"/>
    <col min="3" max="3" width="14.28515625" style="22" customWidth="1"/>
    <col min="4" max="4" width="8.140625" style="18" customWidth="1"/>
    <col min="5" max="5" width="11.85546875" style="18" bestFit="1" customWidth="1"/>
    <col min="6" max="6" width="12.7109375" style="18" customWidth="1"/>
    <col min="7" max="7" width="11.42578125" style="18" customWidth="1"/>
    <col min="8" max="8" width="11.7109375" style="18" customWidth="1"/>
    <col min="9" max="9" width="10.28515625" style="18" customWidth="1"/>
    <col min="10" max="10" width="11" style="18" customWidth="1"/>
    <col min="11" max="11" width="9.85546875" style="18" customWidth="1"/>
    <col min="12" max="16384" width="9.140625" style="18"/>
  </cols>
  <sheetData>
    <row r="2" spans="2:14">
      <c r="B2" s="240" t="s">
        <v>81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</row>
    <row r="3" spans="2:14">
      <c r="B3" s="240" t="s">
        <v>82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0"/>
      <c r="N3" s="240"/>
    </row>
    <row r="4" spans="2:14" ht="13.5" thickBot="1"/>
    <row r="5" spans="2:14" ht="26.25" thickBot="1">
      <c r="B5" s="202" t="s">
        <v>4</v>
      </c>
      <c r="C5" s="206" t="s">
        <v>94</v>
      </c>
      <c r="D5" s="172" t="s">
        <v>25</v>
      </c>
      <c r="E5" s="199" t="s">
        <v>49</v>
      </c>
      <c r="F5" s="201" t="s">
        <v>50</v>
      </c>
      <c r="G5" s="199" t="s">
        <v>51</v>
      </c>
      <c r="H5" s="201" t="s">
        <v>52</v>
      </c>
      <c r="I5" s="199" t="s">
        <v>58</v>
      </c>
      <c r="J5" s="200" t="s">
        <v>56</v>
      </c>
      <c r="K5" s="201" t="s">
        <v>67</v>
      </c>
    </row>
    <row r="6" spans="2:14">
      <c r="B6" s="207">
        <v>1</v>
      </c>
      <c r="C6" s="209" t="str" cm="1">
        <f t="array" ref="C6">IF(MAX(StrategyCount)&lt;ROW(1:1),"",VLOOKUP(ROW(1:1),StrategyList,2))</f>
        <v>Т5 С8</v>
      </c>
      <c r="D6" s="210">
        <f>IF($C6="",0,COUNTIF(Торговля!$K$7:$K$777,$C6))</f>
        <v>88</v>
      </c>
      <c r="E6" s="194">
        <f>COUNTIFS(Торговля!$K$7:$K$777,$C6,Торговля!$N$7:$N$777,"&gt;0")</f>
        <v>69</v>
      </c>
      <c r="F6" s="188">
        <f>IFERROR($E6/$D6,0)</f>
        <v>0.78409090909090906</v>
      </c>
      <c r="G6" s="187">
        <f>COUNTIFS(Торговля!$K$7:$K$777,$C6,Торговля!$N$7:$N$777,"&lt;0")</f>
        <v>19</v>
      </c>
      <c r="H6" s="192">
        <f>IFERROR($G6/$D6,0)</f>
        <v>0.21590909090909091</v>
      </c>
      <c r="I6" s="196">
        <f>IFERROR(SUMIFS(Торговля!$L$7:$L$777,Торговля!$K$7:$K$777,$C6),0)</f>
        <v>65.75</v>
      </c>
      <c r="J6" s="17">
        <f>IFERROR(SUMIFS(Торговля!$N$7:$N$777,Торговля!$K$7:$K$777,$C6),0)</f>
        <v>256.59000000000037</v>
      </c>
      <c r="K6" s="87">
        <f>IF(Торговля!$P$2=0,0,IF(Торговля!$X$4&lt;0,$J6/Торговля!$P$2,$J6/(Торговля!$P$2+Торговля!$X$4)))</f>
        <v>0.51318000000000075</v>
      </c>
    </row>
    <row r="7" spans="2:14">
      <c r="B7" s="190">
        <v>2</v>
      </c>
      <c r="C7" s="211" t="str" cm="1">
        <f t="array" ref="C7">IF(MAX(StrategyCount)&lt;ROW(2:2),"",VLOOKUP(ROW(2:2),StrategyList,2))</f>
        <v>Т6 С9</v>
      </c>
      <c r="D7" s="210">
        <f>IF($C7="",0,COUNTIF(Торговля!$K$7:$K$777,$C7))</f>
        <v>22</v>
      </c>
      <c r="E7" s="194">
        <f>COUNTIFS(Торговля!$K$7:$K$777,$C7,Торговля!$N$7:$N$777,"&gt;0")</f>
        <v>17</v>
      </c>
      <c r="F7" s="188">
        <f t="shared" ref="F7:F30" si="0">IFERROR($E7/$D7,0)</f>
        <v>0.77272727272727271</v>
      </c>
      <c r="G7" s="187">
        <f>COUNTIFS(Торговля!$K$7:$K$777,$C7,Торговля!$N$7:$N$777,"&lt;0")</f>
        <v>5</v>
      </c>
      <c r="H7" s="192">
        <f t="shared" ref="H7:H30" si="1">IFERROR($G7/$D7,0)</f>
        <v>0.22727272727272727</v>
      </c>
      <c r="I7" s="196">
        <f>IFERROR(SUMIFS(Торговля!$L$7:$L$777,Торговля!$K$7:$K$777,$C7),0)</f>
        <v>14</v>
      </c>
      <c r="J7" s="17">
        <f>IFERROR(SUMIFS(Торговля!$N$7:$N$777,Торговля!$K$7:$K$777,$C7),0)</f>
        <v>51.96</v>
      </c>
      <c r="K7" s="87">
        <f>IF(Торговля!$P$2=0,0,IF(Торговля!$X$4&lt;0,$J7/Торговля!$P$2,$J7/(Торговля!$P$2+Торговля!$X$4)))</f>
        <v>0.10392</v>
      </c>
    </row>
    <row r="8" spans="2:14">
      <c r="B8" s="190">
        <v>3</v>
      </c>
      <c r="C8" s="211" t="str" cm="1">
        <f t="array" ref="C8">IF(MAX(StrategyCount)&lt;ROW(3:3),"",VLOOKUP(ROW(3:3),StrategyList,2))</f>
        <v>Т6 С8</v>
      </c>
      <c r="D8" s="210">
        <f>IF($C8="",0,COUNTIF(Торговля!$K$7:$K$777,$C8))</f>
        <v>4</v>
      </c>
      <c r="E8" s="194">
        <f>COUNTIFS(Торговля!$K$7:$K$777,$C8,Торговля!$N$7:$N$777,"&gt;0")</f>
        <v>3</v>
      </c>
      <c r="F8" s="188">
        <f t="shared" si="0"/>
        <v>0.75</v>
      </c>
      <c r="G8" s="187">
        <f>COUNTIFS(Торговля!$K$7:$K$777,$C8,Торговля!$N$7:$N$777,"&lt;0")</f>
        <v>1</v>
      </c>
      <c r="H8" s="192">
        <f t="shared" si="1"/>
        <v>0.25</v>
      </c>
      <c r="I8" s="196">
        <f>IFERROR(SUMIFS(Торговля!$L$7:$L$777,Торговля!$K$7:$K$777,$C8),0)</f>
        <v>3.25</v>
      </c>
      <c r="J8" s="17">
        <f>IFERROR(SUMIFS(Торговля!$N$7:$N$777,Торговля!$K$7:$K$777,$C8),0)</f>
        <v>12.969999999999999</v>
      </c>
      <c r="K8" s="87">
        <f>IF(Торговля!$P$2=0,0,IF(Торговля!$X$4&lt;0,$J8/Торговля!$P$2,$J8/(Торговля!$P$2+Торговля!$X$4)))</f>
        <v>2.5939999999999998E-2</v>
      </c>
    </row>
    <row r="9" spans="2:14">
      <c r="B9" s="190">
        <v>4</v>
      </c>
      <c r="C9" s="211" t="str" cm="1">
        <f t="array" ref="C9">IF(MAX(StrategyCount)&lt;ROW(4:4),"",VLOOKUP(ROW(4:4),StrategyList,2))</f>
        <v>Т4 С6</v>
      </c>
      <c r="D9" s="210">
        <f>IF($C9="",0,COUNTIF(Торговля!$K$7:$K$777,$C9))</f>
        <v>4</v>
      </c>
      <c r="E9" s="194">
        <f>COUNTIFS(Торговля!$K$7:$K$777,$C9,Торговля!$N$7:$N$777,"&gt;0")</f>
        <v>4</v>
      </c>
      <c r="F9" s="188">
        <f t="shared" si="0"/>
        <v>1</v>
      </c>
      <c r="G9" s="187">
        <f>COUNTIFS(Торговля!$K$7:$K$777,$C9,Торговля!$N$7:$N$777,"&lt;0")</f>
        <v>0</v>
      </c>
      <c r="H9" s="192">
        <f t="shared" si="1"/>
        <v>0</v>
      </c>
      <c r="I9" s="196">
        <f>IFERROR(SUMIFS(Торговля!$L$7:$L$777,Торговля!$K$7:$K$777,$C9),0)</f>
        <v>6.5</v>
      </c>
      <c r="J9" s="17">
        <f>IFERROR(SUMIFS(Торговля!$N$7:$N$777,Торговля!$K$7:$K$777,$C9),0)</f>
        <v>29.22</v>
      </c>
      <c r="K9" s="87">
        <f>IF(Торговля!$P$2=0,0,IF(Торговля!$X$4&lt;0,$J9/Торговля!$P$2,$J9/(Торговля!$P$2+Торговля!$X$4)))</f>
        <v>5.8439999999999999E-2</v>
      </c>
    </row>
    <row r="10" spans="2:14">
      <c r="B10" s="190">
        <v>5</v>
      </c>
      <c r="C10" s="211" t="str" cm="1">
        <f t="array" ref="C10">IF(MAX(StrategyCount)&lt;ROW(5:5),"",VLOOKUP(ROW(5:5),StrategyList,2))</f>
        <v>Т5 С10</v>
      </c>
      <c r="D10" s="210">
        <f>IF($C10="",0,COUNTIF(Торговля!$K$7:$K$777,$C10))</f>
        <v>20</v>
      </c>
      <c r="E10" s="194">
        <f>COUNTIFS(Торговля!$K$7:$K$777,$C10,Торговля!$N$7:$N$777,"&gt;0")</f>
        <v>17</v>
      </c>
      <c r="F10" s="188">
        <f t="shared" si="0"/>
        <v>0.85</v>
      </c>
      <c r="G10" s="187">
        <f>COUNTIFS(Торговля!$K$7:$K$777,$C10,Торговля!$N$7:$N$777,"&lt;0")</f>
        <v>3</v>
      </c>
      <c r="H10" s="192">
        <f t="shared" si="1"/>
        <v>0.15</v>
      </c>
      <c r="I10" s="196">
        <f>IFERROR(SUMIFS(Торговля!$L$7:$L$777,Торговля!$K$7:$K$777,$C10),0)</f>
        <v>23.25</v>
      </c>
      <c r="J10" s="17">
        <f>IFERROR(SUMIFS(Торговля!$N$7:$N$777,Торговля!$K$7:$K$777,$C10),0)</f>
        <v>199.7</v>
      </c>
      <c r="K10" s="87">
        <f>IF(Торговля!$P$2=0,0,IF(Торговля!$X$4&lt;0,$J10/Торговля!$P$2,$J10/(Торговля!$P$2+Торговля!$X$4)))</f>
        <v>0.39939999999999998</v>
      </c>
    </row>
    <row r="11" spans="2:14">
      <c r="B11" s="190">
        <v>6</v>
      </c>
      <c r="C11" s="211" t="str" cm="1">
        <f t="array" ref="C11">IF(MAX(StrategyCount)&lt;ROW(6:6),"",VLOOKUP(ROW(6:6),StrategyList,2))</f>
        <v/>
      </c>
      <c r="D11" s="210">
        <f>IF($C11="",0,COUNTIF(Торговля!$K$7:$K$777,$C11))</f>
        <v>0</v>
      </c>
      <c r="E11" s="194">
        <f>COUNTIFS(Торговля!$K$7:$K$777,$C11,Торговля!$N$7:$N$777,"&gt;0")</f>
        <v>0</v>
      </c>
      <c r="F11" s="188">
        <f t="shared" si="0"/>
        <v>0</v>
      </c>
      <c r="G11" s="187">
        <f>COUNTIFS(Торговля!$K$7:$K$777,$C11,Торговля!$N$7:$N$777,"&lt;0")</f>
        <v>0</v>
      </c>
      <c r="H11" s="192">
        <f t="shared" si="1"/>
        <v>0</v>
      </c>
      <c r="I11" s="196">
        <f>IFERROR(SUMIFS(Торговля!$L$7:$L$777,Торговля!$K$7:$K$777,$C11),0)</f>
        <v>0</v>
      </c>
      <c r="J11" s="17">
        <f>IFERROR(SUMIFS(Торговля!$N$7:$N$777,Торговля!$K$7:$K$777,$C11),0)</f>
        <v>0</v>
      </c>
      <c r="K11" s="87">
        <f>IF(Торговля!$P$2=0,0,IF(Торговля!$X$4&lt;0,$J11/Торговля!$P$2,$J11/(Торговля!$P$2+Торговля!$X$4)))</f>
        <v>0</v>
      </c>
    </row>
    <row r="12" spans="2:14">
      <c r="B12" s="190">
        <v>7</v>
      </c>
      <c r="C12" s="211" t="str" cm="1">
        <f t="array" ref="C12">IF(MAX(StrategyCount)&lt;ROW(7:7),"",VLOOKUP(ROW(7:7),StrategyList,2))</f>
        <v/>
      </c>
      <c r="D12" s="210">
        <f>IF($C12="",0,COUNTIF(Торговля!$K$7:$K$777,$C12))</f>
        <v>0</v>
      </c>
      <c r="E12" s="194">
        <f>COUNTIFS(Торговля!$K$7:$K$777,$C12,Торговля!$N$7:$N$777,"&gt;0")</f>
        <v>0</v>
      </c>
      <c r="F12" s="188">
        <f t="shared" si="0"/>
        <v>0</v>
      </c>
      <c r="G12" s="187">
        <f>COUNTIFS(Торговля!$K$7:$K$777,$C12,Торговля!$N$7:$N$777,"&lt;0")</f>
        <v>0</v>
      </c>
      <c r="H12" s="192">
        <f t="shared" si="1"/>
        <v>0</v>
      </c>
      <c r="I12" s="196">
        <f>IFERROR(SUMIFS(Торговля!$L$7:$L$777,Торговля!$K$7:$K$777,$C12),0)</f>
        <v>0</v>
      </c>
      <c r="J12" s="17">
        <f>IFERROR(SUMIFS(Торговля!$N$7:$N$777,Торговля!$K$7:$K$777,$C12),0)</f>
        <v>0</v>
      </c>
      <c r="K12" s="87">
        <f>IF(Торговля!$P$2=0,0,IF(Торговля!$X$4&lt;0,$J12/Торговля!$P$2,$J12/(Торговля!$P$2+Торговля!$X$4)))</f>
        <v>0</v>
      </c>
    </row>
    <row r="13" spans="2:14">
      <c r="B13" s="190">
        <v>8</v>
      </c>
      <c r="C13" s="211" t="str" cm="1">
        <f t="array" ref="C13">IF(MAX(StrategyCount)&lt;ROW(8:8),"",VLOOKUP(ROW(8:8),StrategyList,2))</f>
        <v/>
      </c>
      <c r="D13" s="210">
        <f>IF($C13="",0,COUNTIF(Торговля!$K$7:$K$777,$C13))</f>
        <v>0</v>
      </c>
      <c r="E13" s="194">
        <f>COUNTIFS(Торговля!$K$7:$K$777,$C13,Торговля!$N$7:$N$777,"&gt;0")</f>
        <v>0</v>
      </c>
      <c r="F13" s="188">
        <f t="shared" si="0"/>
        <v>0</v>
      </c>
      <c r="G13" s="187">
        <f>COUNTIFS(Торговля!$K$7:$K$777,$C13,Торговля!$N$7:$N$777,"&lt;0")</f>
        <v>0</v>
      </c>
      <c r="H13" s="192">
        <f t="shared" si="1"/>
        <v>0</v>
      </c>
      <c r="I13" s="196">
        <f>IFERROR(SUMIFS(Торговля!$L$7:$L$777,Торговля!$K$7:$K$777,$C13),0)</f>
        <v>0</v>
      </c>
      <c r="J13" s="17">
        <f>IFERROR(SUMIFS(Торговля!$N$7:$N$777,Торговля!$K$7:$K$777,$C13),0)</f>
        <v>0</v>
      </c>
      <c r="K13" s="87">
        <f>IF(Торговля!$P$2=0,0,IF(Торговля!$X$4&lt;0,$J13/Торговля!$P$2,$J13/(Торговля!$P$2+Торговля!$X$4)))</f>
        <v>0</v>
      </c>
    </row>
    <row r="14" spans="2:14">
      <c r="B14" s="190">
        <v>9</v>
      </c>
      <c r="C14" s="211" t="str" cm="1">
        <f t="array" ref="C14">IF(MAX(StrategyCount)&lt;ROW(9:9),"",VLOOKUP(ROW(9:9),StrategyList,2))</f>
        <v/>
      </c>
      <c r="D14" s="210">
        <f>IF($C14="",0,COUNTIF(Торговля!$K$7:$K$777,$C14))</f>
        <v>0</v>
      </c>
      <c r="E14" s="194">
        <f>COUNTIFS(Торговля!$K$7:$K$777,$C14,Торговля!$N$7:$N$777,"&gt;0")</f>
        <v>0</v>
      </c>
      <c r="F14" s="188">
        <f t="shared" si="0"/>
        <v>0</v>
      </c>
      <c r="G14" s="187">
        <f>COUNTIFS(Торговля!$K$7:$K$777,$C14,Торговля!$N$7:$N$777,"&lt;0")</f>
        <v>0</v>
      </c>
      <c r="H14" s="192">
        <f t="shared" si="1"/>
        <v>0</v>
      </c>
      <c r="I14" s="196">
        <f>IFERROR(SUMIFS(Торговля!$L$7:$L$777,Торговля!$K$7:$K$777,$C14),0)</f>
        <v>0</v>
      </c>
      <c r="J14" s="17">
        <f>IFERROR(SUMIFS(Торговля!$N$7:$N$777,Торговля!$K$7:$K$777,$C14),0)</f>
        <v>0</v>
      </c>
      <c r="K14" s="87">
        <f>IF(Торговля!$P$2=0,0,IF(Торговля!$X$4&lt;0,$J14/Торговля!$P$2,$J14/(Торговля!$P$2+Торговля!$X$4)))</f>
        <v>0</v>
      </c>
    </row>
    <row r="15" spans="2:14">
      <c r="B15" s="190">
        <v>10</v>
      </c>
      <c r="C15" s="211" t="str" cm="1">
        <f t="array" ref="C15">IF(MAX(StrategyCount)&lt;ROW(10:10),"",VLOOKUP(ROW(10:10),StrategyList,2))</f>
        <v/>
      </c>
      <c r="D15" s="210">
        <f>IF($C15="",0,COUNTIF(Торговля!$K$7:$K$777,$C15))</f>
        <v>0</v>
      </c>
      <c r="E15" s="194">
        <f>COUNTIFS(Торговля!$K$7:$K$777,$C15,Торговля!$N$7:$N$777,"&gt;0")</f>
        <v>0</v>
      </c>
      <c r="F15" s="188">
        <f t="shared" si="0"/>
        <v>0</v>
      </c>
      <c r="G15" s="187">
        <f>COUNTIFS(Торговля!$K$7:$K$777,$C15,Торговля!$N$7:$N$777,"&lt;0")</f>
        <v>0</v>
      </c>
      <c r="H15" s="192">
        <f t="shared" si="1"/>
        <v>0</v>
      </c>
      <c r="I15" s="196">
        <f>IFERROR(SUMIFS(Торговля!$L$7:$L$777,Торговля!$K$7:$K$777,$C15),0)</f>
        <v>0</v>
      </c>
      <c r="J15" s="17">
        <f>IFERROR(SUMIFS(Торговля!$N$7:$N$777,Торговля!$K$7:$K$777,$C15),0)</f>
        <v>0</v>
      </c>
      <c r="K15" s="87">
        <f>IF(Торговля!$P$2=0,0,IF(Торговля!$X$4&lt;0,$J15/Торговля!$P$2,$J15/(Торговля!$P$2+Торговля!$X$4)))</f>
        <v>0</v>
      </c>
    </row>
    <row r="16" spans="2:14">
      <c r="B16" s="190">
        <v>11</v>
      </c>
      <c r="C16" s="211" t="str" cm="1">
        <f t="array" ref="C16">IF(MAX(StrategyCount)&lt;ROW(11:11),"",VLOOKUP(ROW(11:11),StrategyList,2))</f>
        <v/>
      </c>
      <c r="D16" s="210">
        <f>IF($C16="",0,COUNTIF(Торговля!$K$7:$K$777,$C16))</f>
        <v>0</v>
      </c>
      <c r="E16" s="194">
        <f>COUNTIFS(Торговля!$K$7:$K$777,$C16,Торговля!$N$7:$N$777,"&gt;0")</f>
        <v>0</v>
      </c>
      <c r="F16" s="188">
        <f t="shared" si="0"/>
        <v>0</v>
      </c>
      <c r="G16" s="187">
        <f>COUNTIFS(Торговля!$K$7:$K$777,$C16,Торговля!$N$7:$N$777,"&lt;0")</f>
        <v>0</v>
      </c>
      <c r="H16" s="192">
        <f t="shared" si="1"/>
        <v>0</v>
      </c>
      <c r="I16" s="196">
        <f>IFERROR(SUMIFS(Торговля!$L$7:$L$777,Торговля!$K$7:$K$777,$C16),0)</f>
        <v>0</v>
      </c>
      <c r="J16" s="17">
        <f>IFERROR(SUMIFS(Торговля!$N$7:$N$777,Торговля!$K$7:$K$777,$C16),0)</f>
        <v>0</v>
      </c>
      <c r="K16" s="87">
        <f>IF(Торговля!$P$2=0,0,IF(Торговля!$X$4&lt;0,$J16/Торговля!$P$2,$J16/(Торговля!$P$2+Торговля!$X$4)))</f>
        <v>0</v>
      </c>
    </row>
    <row r="17" spans="2:11">
      <c r="B17" s="190">
        <v>12</v>
      </c>
      <c r="C17" s="211" t="str" cm="1">
        <f t="array" ref="C17">IF(MAX(StrategyCount)&lt;ROW(12:12),"",VLOOKUP(ROW(12:12),StrategyList,2))</f>
        <v/>
      </c>
      <c r="D17" s="210">
        <f>IF($C17="",0,COUNTIF(Торговля!$K$7:$K$777,$C17))</f>
        <v>0</v>
      </c>
      <c r="E17" s="194">
        <f>COUNTIFS(Торговля!$K$7:$K$777,$C17,Торговля!$N$7:$N$777,"&gt;0")</f>
        <v>0</v>
      </c>
      <c r="F17" s="188">
        <f t="shared" si="0"/>
        <v>0</v>
      </c>
      <c r="G17" s="187">
        <f>COUNTIFS(Торговля!$K$7:$K$777,$C17,Торговля!$N$7:$N$777,"&lt;0")</f>
        <v>0</v>
      </c>
      <c r="H17" s="192">
        <f t="shared" si="1"/>
        <v>0</v>
      </c>
      <c r="I17" s="196">
        <f>IFERROR(SUMIFS(Торговля!$L$7:$L$777,Торговля!$K$7:$K$777,$C17),0)</f>
        <v>0</v>
      </c>
      <c r="J17" s="17">
        <f>IFERROR(SUMIFS(Торговля!$N$7:$N$777,Торговля!$K$7:$K$777,$C17),0)</f>
        <v>0</v>
      </c>
      <c r="K17" s="87">
        <f>IF(Торговля!$P$2=0,0,IF(Торговля!$X$4&lt;0,$J17/Торговля!$P$2,$J17/(Торговля!$P$2+Торговля!$X$4)))</f>
        <v>0</v>
      </c>
    </row>
    <row r="18" spans="2:11">
      <c r="B18" s="190">
        <v>13</v>
      </c>
      <c r="C18" s="211" t="str" cm="1">
        <f t="array" ref="C18">IF(MAX(StrategyCount)&lt;ROW(13:13),"",VLOOKUP(ROW(13:13),StrategyList,2))</f>
        <v/>
      </c>
      <c r="D18" s="210">
        <f>IF($C18="",0,COUNTIF(Торговля!$K$7:$K$777,$C18))</f>
        <v>0</v>
      </c>
      <c r="E18" s="194">
        <f>COUNTIFS(Торговля!$K$7:$K$777,$C18,Торговля!$N$7:$N$777,"&gt;0")</f>
        <v>0</v>
      </c>
      <c r="F18" s="188">
        <f t="shared" si="0"/>
        <v>0</v>
      </c>
      <c r="G18" s="187">
        <f>COUNTIFS(Торговля!$K$7:$K$777,$C18,Торговля!$N$7:$N$777,"&lt;0")</f>
        <v>0</v>
      </c>
      <c r="H18" s="192">
        <f t="shared" si="1"/>
        <v>0</v>
      </c>
      <c r="I18" s="196">
        <f>IFERROR(SUMIFS(Торговля!$L$7:$L$777,Торговля!$K$7:$K$777,$C18),0)</f>
        <v>0</v>
      </c>
      <c r="J18" s="17">
        <f>IFERROR(SUMIFS(Торговля!$N$7:$N$777,Торговля!$K$7:$K$777,$C18),0)</f>
        <v>0</v>
      </c>
      <c r="K18" s="87">
        <f>IF(Торговля!$P$2=0,0,IF(Торговля!$X$4&lt;0,$J18/Торговля!$P$2,$J18/(Торговля!$P$2+Торговля!$X$4)))</f>
        <v>0</v>
      </c>
    </row>
    <row r="19" spans="2:11">
      <c r="B19" s="190">
        <v>14</v>
      </c>
      <c r="C19" s="211" t="str" cm="1">
        <f t="array" ref="C19">IF(MAX(StrategyCount)&lt;ROW(14:14),"",VLOOKUP(ROW(14:14),StrategyList,2))</f>
        <v/>
      </c>
      <c r="D19" s="210">
        <f>IF($C19="",0,COUNTIF(Торговля!$K$7:$K$777,$C19))</f>
        <v>0</v>
      </c>
      <c r="E19" s="194">
        <f>COUNTIFS(Торговля!$K$7:$K$777,$C19,Торговля!$N$7:$N$777,"&gt;0")</f>
        <v>0</v>
      </c>
      <c r="F19" s="188">
        <f t="shared" si="0"/>
        <v>0</v>
      </c>
      <c r="G19" s="187">
        <f>COUNTIFS(Торговля!$K$7:$K$777,$C19,Торговля!$N$7:$N$777,"&lt;0")</f>
        <v>0</v>
      </c>
      <c r="H19" s="192">
        <f t="shared" si="1"/>
        <v>0</v>
      </c>
      <c r="I19" s="196">
        <f>IFERROR(SUMIFS(Торговля!$L$7:$L$777,Торговля!$K$7:$K$777,$C19),0)</f>
        <v>0</v>
      </c>
      <c r="J19" s="17">
        <f>IFERROR(SUMIFS(Торговля!$N$7:$N$777,Торговля!$K$7:$K$777,$C19),0)</f>
        <v>0</v>
      </c>
      <c r="K19" s="87">
        <f>IF(Торговля!$P$2=0,0,IF(Торговля!$X$4&lt;0,$J19/Торговля!$P$2,$J19/(Торговля!$P$2+Торговля!$X$4)))</f>
        <v>0</v>
      </c>
    </row>
    <row r="20" spans="2:11">
      <c r="B20" s="190">
        <v>15</v>
      </c>
      <c r="C20" s="211" t="str" cm="1">
        <f t="array" ref="C20">IF(MAX(StrategyCount)&lt;ROW(15:15),"",VLOOKUP(ROW(15:15),StrategyList,2))</f>
        <v/>
      </c>
      <c r="D20" s="210">
        <f>IF($C20="",0,COUNTIF(Торговля!$K$7:$K$777,$C20))</f>
        <v>0</v>
      </c>
      <c r="E20" s="194">
        <f>COUNTIFS(Торговля!$K$7:$K$777,$C20,Торговля!$N$7:$N$777,"&gt;0")</f>
        <v>0</v>
      </c>
      <c r="F20" s="188">
        <f t="shared" si="0"/>
        <v>0</v>
      </c>
      <c r="G20" s="187">
        <f>COUNTIFS(Торговля!$K$7:$K$777,$C20,Торговля!$N$7:$N$777,"&lt;0")</f>
        <v>0</v>
      </c>
      <c r="H20" s="192">
        <f t="shared" si="1"/>
        <v>0</v>
      </c>
      <c r="I20" s="196">
        <f>IFERROR(SUMIFS(Торговля!$L$7:$L$777,Торговля!$K$7:$K$777,$C20),0)</f>
        <v>0</v>
      </c>
      <c r="J20" s="17">
        <f>IFERROR(SUMIFS(Торговля!$N$7:$N$777,Торговля!$K$7:$K$777,$C20),0)</f>
        <v>0</v>
      </c>
      <c r="K20" s="87">
        <f>IF(Торговля!$P$2=0,0,IF(Торговля!$X$4&lt;0,$J20/Торговля!$P$2,$J20/(Торговля!$P$2+Торговля!$X$4)))</f>
        <v>0</v>
      </c>
    </row>
    <row r="21" spans="2:11">
      <c r="B21" s="190">
        <v>16</v>
      </c>
      <c r="C21" s="211" t="str" cm="1">
        <f t="array" ref="C21">IF(MAX(StrategyCount)&lt;ROW(16:16),"",VLOOKUP(ROW(16:16),StrategyList,2))</f>
        <v/>
      </c>
      <c r="D21" s="210">
        <f>IF($C21="",0,COUNTIF(Торговля!$K$7:$K$777,$C21))</f>
        <v>0</v>
      </c>
      <c r="E21" s="194">
        <f>COUNTIFS(Торговля!$K$7:$K$777,$C21,Торговля!$N$7:$N$777,"&gt;0")</f>
        <v>0</v>
      </c>
      <c r="F21" s="188">
        <f t="shared" si="0"/>
        <v>0</v>
      </c>
      <c r="G21" s="187">
        <f>COUNTIFS(Торговля!$K$7:$K$777,$C21,Торговля!$N$7:$N$777,"&lt;0")</f>
        <v>0</v>
      </c>
      <c r="H21" s="192">
        <f t="shared" si="1"/>
        <v>0</v>
      </c>
      <c r="I21" s="196">
        <f>IFERROR(SUMIFS(Торговля!$L$7:$L$777,Торговля!$K$7:$K$777,$C21),0)</f>
        <v>0</v>
      </c>
      <c r="J21" s="17">
        <f>IFERROR(SUMIFS(Торговля!$N$7:$N$777,Торговля!$K$7:$K$777,$C21),0)</f>
        <v>0</v>
      </c>
      <c r="K21" s="87">
        <f>IF(Торговля!$P$2=0,0,IF(Торговля!$X$4&lt;0,$J21/Торговля!$P$2,$J21/(Торговля!$P$2+Торговля!$X$4)))</f>
        <v>0</v>
      </c>
    </row>
    <row r="22" spans="2:11">
      <c r="B22" s="190">
        <v>17</v>
      </c>
      <c r="C22" s="211" t="str" cm="1">
        <f t="array" ref="C22">IF(MAX(StrategyCount)&lt;ROW(17:17),"",VLOOKUP(ROW(17:17),StrategyList,2))</f>
        <v/>
      </c>
      <c r="D22" s="210">
        <f>IF($C22="",0,COUNTIF(Торговля!$K$7:$K$777,$C22))</f>
        <v>0</v>
      </c>
      <c r="E22" s="194">
        <f>COUNTIFS(Торговля!$K$7:$K$777,$C22,Торговля!$N$7:$N$777,"&gt;0")</f>
        <v>0</v>
      </c>
      <c r="F22" s="188">
        <f t="shared" si="0"/>
        <v>0</v>
      </c>
      <c r="G22" s="187">
        <f>COUNTIFS(Торговля!$K$7:$K$777,$C22,Торговля!$N$7:$N$777,"&lt;0")</f>
        <v>0</v>
      </c>
      <c r="H22" s="192">
        <f t="shared" si="1"/>
        <v>0</v>
      </c>
      <c r="I22" s="196">
        <f>IFERROR(SUMIFS(Торговля!$L$7:$L$777,Торговля!$K$7:$K$777,$C22),0)</f>
        <v>0</v>
      </c>
      <c r="J22" s="17">
        <f>IFERROR(SUMIFS(Торговля!$N$7:$N$777,Торговля!$K$7:$K$777,$C22),0)</f>
        <v>0</v>
      </c>
      <c r="K22" s="87">
        <f>IF(Торговля!$P$2=0,0,IF(Торговля!$X$4&lt;0,$J22/Торговля!$P$2,$J22/(Торговля!$P$2+Торговля!$X$4)))</f>
        <v>0</v>
      </c>
    </row>
    <row r="23" spans="2:11">
      <c r="B23" s="190">
        <v>18</v>
      </c>
      <c r="C23" s="211" t="str" cm="1">
        <f t="array" ref="C23">IF(MAX(StrategyCount)&lt;ROW(18:18),"",VLOOKUP(ROW(18:18),StrategyList,2))</f>
        <v/>
      </c>
      <c r="D23" s="210">
        <f>IF($C23="",0,COUNTIF(Торговля!$K$7:$K$777,$C23))</f>
        <v>0</v>
      </c>
      <c r="E23" s="194">
        <f>COUNTIFS(Торговля!$K$7:$K$777,$C23,Торговля!$N$7:$N$777,"&gt;0")</f>
        <v>0</v>
      </c>
      <c r="F23" s="188">
        <f t="shared" si="0"/>
        <v>0</v>
      </c>
      <c r="G23" s="187">
        <f>COUNTIFS(Торговля!$K$7:$K$777,$C23,Торговля!$N$7:$N$777,"&lt;0")</f>
        <v>0</v>
      </c>
      <c r="H23" s="192">
        <f t="shared" si="1"/>
        <v>0</v>
      </c>
      <c r="I23" s="196">
        <f>IFERROR(SUMIFS(Торговля!$L$7:$L$777,Торговля!$K$7:$K$777,$C23),0)</f>
        <v>0</v>
      </c>
      <c r="J23" s="17">
        <f>IFERROR(SUMIFS(Торговля!$N$7:$N$777,Торговля!$K$7:$K$777,$C23),0)</f>
        <v>0</v>
      </c>
      <c r="K23" s="87">
        <f>IF(Торговля!$P$2=0,0,IF(Торговля!$X$4&lt;0,$J23/Торговля!$P$2,$J23/(Торговля!$P$2+Торговля!$X$4)))</f>
        <v>0</v>
      </c>
    </row>
    <row r="24" spans="2:11">
      <c r="B24" s="190">
        <v>19</v>
      </c>
      <c r="C24" s="211" t="str" cm="1">
        <f t="array" ref="C24">IF(MAX(StrategyCount)&lt;ROW(19:19),"",VLOOKUP(ROW(19:19),StrategyList,2))</f>
        <v/>
      </c>
      <c r="D24" s="210">
        <f>IF($C24="",0,COUNTIF(Торговля!$K$7:$K$777,$C24))</f>
        <v>0</v>
      </c>
      <c r="E24" s="194">
        <f>COUNTIFS(Торговля!$K$7:$K$777,$C24,Торговля!$N$7:$N$777,"&gt;0")</f>
        <v>0</v>
      </c>
      <c r="F24" s="188">
        <f t="shared" si="0"/>
        <v>0</v>
      </c>
      <c r="G24" s="187">
        <f>COUNTIFS(Торговля!$K$7:$K$777,$C24,Торговля!$N$7:$N$777,"&lt;0")</f>
        <v>0</v>
      </c>
      <c r="H24" s="192">
        <f t="shared" si="1"/>
        <v>0</v>
      </c>
      <c r="I24" s="196">
        <f>IFERROR(SUMIFS(Торговля!$L$7:$L$777,Торговля!$K$7:$K$777,$C24),0)</f>
        <v>0</v>
      </c>
      <c r="J24" s="17">
        <f>IFERROR(SUMIFS(Торговля!$N$7:$N$777,Торговля!$K$7:$K$777,$C24),0)</f>
        <v>0</v>
      </c>
      <c r="K24" s="87">
        <f>IF(Торговля!$P$2=0,0,IF(Торговля!$X$4&lt;0,$J24/Торговля!$P$2,$J24/(Торговля!$P$2+Торговля!$X$4)))</f>
        <v>0</v>
      </c>
    </row>
    <row r="25" spans="2:11">
      <c r="B25" s="190">
        <v>20</v>
      </c>
      <c r="C25" s="211" t="str" cm="1">
        <f t="array" ref="C25">IF(MAX(StrategyCount)&lt;ROW(20:20),"",VLOOKUP(ROW(20:20),StrategyList,2))</f>
        <v/>
      </c>
      <c r="D25" s="210">
        <f>IF($C25="",0,COUNTIF(Торговля!$K$7:$K$777,$C25))</f>
        <v>0</v>
      </c>
      <c r="E25" s="194">
        <f>COUNTIFS(Торговля!$K$7:$K$777,$C25,Торговля!$N$7:$N$777,"&gt;0")</f>
        <v>0</v>
      </c>
      <c r="F25" s="188">
        <f t="shared" si="0"/>
        <v>0</v>
      </c>
      <c r="G25" s="187">
        <f>COUNTIFS(Торговля!$K$7:$K$777,$C25,Торговля!$N$7:$N$777,"&lt;0")</f>
        <v>0</v>
      </c>
      <c r="H25" s="192">
        <f t="shared" si="1"/>
        <v>0</v>
      </c>
      <c r="I25" s="196">
        <f>IFERROR(SUMIFS(Торговля!$L$7:$L$777,Торговля!$K$7:$K$777,$C25),0)</f>
        <v>0</v>
      </c>
      <c r="J25" s="17">
        <f>IFERROR(SUMIFS(Торговля!$N$7:$N$777,Торговля!$K$7:$K$777,$C25),0)</f>
        <v>0</v>
      </c>
      <c r="K25" s="87">
        <f>IF(Торговля!$P$2=0,0,IF(Торговля!$X$4&lt;0,$J25/Торговля!$P$2,$J25/(Торговля!$P$2+Торговля!$X$4)))</f>
        <v>0</v>
      </c>
    </row>
    <row r="26" spans="2:11">
      <c r="B26" s="190">
        <v>21</v>
      </c>
      <c r="C26" s="211" t="str" cm="1">
        <f t="array" ref="C26">IF(MAX(StrategyCount)&lt;ROW(21:21),"",VLOOKUP(ROW(21:21),StrategyList,2))</f>
        <v/>
      </c>
      <c r="D26" s="210">
        <f>IF($C26="",0,COUNTIF(Торговля!$K$7:$K$777,$C26))</f>
        <v>0</v>
      </c>
      <c r="E26" s="194">
        <f>COUNTIFS(Торговля!$K$7:$K$777,$C26,Торговля!$N$7:$N$777,"&gt;0")</f>
        <v>0</v>
      </c>
      <c r="F26" s="188">
        <f t="shared" si="0"/>
        <v>0</v>
      </c>
      <c r="G26" s="187">
        <f>COUNTIFS(Торговля!$K$7:$K$777,$C26,Торговля!$N$7:$N$777,"&lt;0")</f>
        <v>0</v>
      </c>
      <c r="H26" s="192">
        <f t="shared" si="1"/>
        <v>0</v>
      </c>
      <c r="I26" s="196">
        <f>IFERROR(SUMIFS(Торговля!$L$7:$L$777,Торговля!$K$7:$K$777,$C26),0)</f>
        <v>0</v>
      </c>
      <c r="J26" s="17">
        <f>IFERROR(SUMIFS(Торговля!$N$7:$N$777,Торговля!$K$7:$K$777,$C26),0)</f>
        <v>0</v>
      </c>
      <c r="K26" s="87">
        <f>IF(Торговля!$P$2=0,0,IF(Торговля!$X$4&lt;0,$J26/Торговля!$P$2,$J26/(Торговля!$P$2+Торговля!$X$4)))</f>
        <v>0</v>
      </c>
    </row>
    <row r="27" spans="2:11">
      <c r="B27" s="190">
        <v>22</v>
      </c>
      <c r="C27" s="211" t="str" cm="1">
        <f t="array" ref="C27">IF(MAX(StrategyCount)&lt;ROW(22:22),"",VLOOKUP(ROW(22:22),StrategyList,2))</f>
        <v/>
      </c>
      <c r="D27" s="210">
        <f>IF($C27="",0,COUNTIF(Торговля!$K$7:$K$777,$C27))</f>
        <v>0</v>
      </c>
      <c r="E27" s="194">
        <f>COUNTIFS(Торговля!$K$7:$K$777,$C27,Торговля!$N$7:$N$777,"&gt;0")</f>
        <v>0</v>
      </c>
      <c r="F27" s="188">
        <f t="shared" si="0"/>
        <v>0</v>
      </c>
      <c r="G27" s="187">
        <f>COUNTIFS(Торговля!$K$7:$K$777,$C27,Торговля!$N$7:$N$777,"&lt;0")</f>
        <v>0</v>
      </c>
      <c r="H27" s="192">
        <f t="shared" si="1"/>
        <v>0</v>
      </c>
      <c r="I27" s="196">
        <f>IFERROR(SUMIFS(Торговля!$L$7:$L$777,Торговля!$K$7:$K$777,$C27),0)</f>
        <v>0</v>
      </c>
      <c r="J27" s="17">
        <f>IFERROR(SUMIFS(Торговля!$N$7:$N$777,Торговля!$K$7:$K$777,$C27),0)</f>
        <v>0</v>
      </c>
      <c r="K27" s="87">
        <f>IF(Торговля!$P$2=0,0,IF(Торговля!$X$4&lt;0,$J27/Торговля!$P$2,$J27/(Торговля!$P$2+Торговля!$X$4)))</f>
        <v>0</v>
      </c>
    </row>
    <row r="28" spans="2:11">
      <c r="B28" s="190">
        <v>23</v>
      </c>
      <c r="C28" s="211" t="str" cm="1">
        <f t="array" ref="C28">IF(MAX(StrategyCount)&lt;ROW(23:23),"",VLOOKUP(ROW(23:23),StrategyList,2))</f>
        <v/>
      </c>
      <c r="D28" s="210">
        <f>IF($C28="",0,COUNTIF(Торговля!$K$7:$K$777,$C28))</f>
        <v>0</v>
      </c>
      <c r="E28" s="194">
        <f>COUNTIFS(Торговля!$K$7:$K$777,$C28,Торговля!$N$7:$N$777,"&gt;0")</f>
        <v>0</v>
      </c>
      <c r="F28" s="188">
        <f t="shared" si="0"/>
        <v>0</v>
      </c>
      <c r="G28" s="187">
        <f>COUNTIFS(Торговля!$K$7:$K$777,$C28,Торговля!$N$7:$N$777,"&lt;0")</f>
        <v>0</v>
      </c>
      <c r="H28" s="192">
        <f t="shared" si="1"/>
        <v>0</v>
      </c>
      <c r="I28" s="196">
        <f>IFERROR(SUMIFS(Торговля!$L$7:$L$777,Торговля!$K$7:$K$777,$C28),0)</f>
        <v>0</v>
      </c>
      <c r="J28" s="17">
        <f>IFERROR(SUMIFS(Торговля!$N$7:$N$777,Торговля!$K$7:$K$777,$C28),0)</f>
        <v>0</v>
      </c>
      <c r="K28" s="87">
        <f>IF(Торговля!$P$2=0,0,IF(Торговля!$X$4&lt;0,$J28/Торговля!$P$2,$J28/(Торговля!$P$2+Торговля!$X$4)))</f>
        <v>0</v>
      </c>
    </row>
    <row r="29" spans="2:11">
      <c r="B29" s="190">
        <v>24</v>
      </c>
      <c r="C29" s="211" t="str" cm="1">
        <f t="array" ref="C29">IF(MAX(StrategyCount)&lt;ROW(24:24),"",VLOOKUP(ROW(24:24),StrategyList,2))</f>
        <v/>
      </c>
      <c r="D29" s="210">
        <f>IF($C29="",0,COUNTIF(Торговля!$K$7:$K$777,$C29))</f>
        <v>0</v>
      </c>
      <c r="E29" s="194">
        <f>COUNTIFS(Торговля!$K$7:$K$777,$C29,Торговля!$N$7:$N$777,"&gt;0")</f>
        <v>0</v>
      </c>
      <c r="F29" s="188">
        <f t="shared" si="0"/>
        <v>0</v>
      </c>
      <c r="G29" s="187">
        <f>COUNTIFS(Торговля!$K$7:$K$777,$C29,Торговля!$N$7:$N$777,"&lt;0")</f>
        <v>0</v>
      </c>
      <c r="H29" s="192">
        <f t="shared" si="1"/>
        <v>0</v>
      </c>
      <c r="I29" s="196">
        <f>IFERROR(SUMIFS(Торговля!$L$7:$L$777,Торговля!$K$7:$K$777,$C29),0)</f>
        <v>0</v>
      </c>
      <c r="J29" s="17">
        <f>IFERROR(SUMIFS(Торговля!$N$7:$N$777,Торговля!$K$7:$K$777,$C29),0)</f>
        <v>0</v>
      </c>
      <c r="K29" s="87">
        <f>IF(Торговля!$P$2=0,0,IF(Торговля!$X$4&lt;0,$J29/Торговля!$P$2,$J29/(Торговля!$P$2+Торговля!$X$4)))</f>
        <v>0</v>
      </c>
    </row>
    <row r="30" spans="2:11" ht="13.5" thickBot="1">
      <c r="B30" s="195">
        <v>25</v>
      </c>
      <c r="C30" s="212" t="str" cm="1">
        <f t="array" ref="C30">IF(MAX(StrategyCount)&lt;ROW(25:25),"",VLOOKUP(ROW(25:25),StrategyList,2))</f>
        <v/>
      </c>
      <c r="D30" s="210">
        <f>IF($C30="",0,COUNTIF(Торговля!$K$7:$K$777,$C30))</f>
        <v>0</v>
      </c>
      <c r="E30" s="194">
        <f>COUNTIFS(Торговля!$K$7:$K$777,$C30,Торговля!$N$7:$N$777,"&gt;0")</f>
        <v>0</v>
      </c>
      <c r="F30" s="188">
        <f t="shared" si="0"/>
        <v>0</v>
      </c>
      <c r="G30" s="187">
        <f>COUNTIFS(Торговля!$K$7:$K$777,$C30,Торговля!$N$7:$N$777,"&lt;0")</f>
        <v>0</v>
      </c>
      <c r="H30" s="192">
        <f t="shared" si="1"/>
        <v>0</v>
      </c>
      <c r="I30" s="196">
        <f>IFERROR(SUMIFS(Торговля!$L$7:$L$777,Торговля!$K$7:$K$777,$C30),0)</f>
        <v>0</v>
      </c>
      <c r="J30" s="17">
        <f>IFERROR(SUMIFS(Торговля!$N$7:$N$777,Торговля!$K$7:$K$777,$C30),0)</f>
        <v>0</v>
      </c>
      <c r="K30" s="87">
        <f>IF(Торговля!$P$2=0,0,IF(Торговля!$X$4&lt;0,$J30/Торговля!$P$2,$J30/(Торговля!$P$2+Торговля!$X$4)))</f>
        <v>0</v>
      </c>
    </row>
    <row r="31" spans="2:11" ht="13.5" thickBot="1">
      <c r="C31" s="208" t="s">
        <v>109</v>
      </c>
      <c r="D31" s="189">
        <f>SUM($D$6:$D$30)</f>
        <v>138</v>
      </c>
      <c r="E31" s="130">
        <f>SUM($E$6:$E$30)</f>
        <v>110</v>
      </c>
      <c r="F31" s="131">
        <f>IFERROR($E$31/$D$31,0)</f>
        <v>0.79710144927536231</v>
      </c>
      <c r="G31" s="193">
        <f>SUM($G$6:$G$30)</f>
        <v>28</v>
      </c>
      <c r="H31" s="197">
        <f>IFERROR($G$31/$D$31,0)</f>
        <v>0.20289855072463769</v>
      </c>
      <c r="I31" s="134">
        <f>SUM($I$6:$I$30)</f>
        <v>112.75</v>
      </c>
      <c r="J31" s="186">
        <f>SUM($J$6:$J$30)</f>
        <v>550.44000000000028</v>
      </c>
      <c r="K31" s="191">
        <f>SUM($K$6:$K$30)</f>
        <v>1.1008800000000007</v>
      </c>
    </row>
  </sheetData>
  <sheetProtection algorithmName="SHA-512" hashValue="scP2aQeUwD3oz5rwY72Th1Xkw0zvGhmYc2TrkR66WIVW8J90ruo8E0wZqlyoGG7znPZ4OPmxAecUAETqNxuM/g==" saltValue="dcbEu6kROI+yc9fCWr3Buw==" spinCount="100000" sheet="1" formatColumns="0" formatRows="0"/>
  <mergeCells count="2">
    <mergeCell ref="B2:N2"/>
    <mergeCell ref="B3:N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D64F4-6F23-400C-913F-810F15818537}">
  <dimension ref="A1"/>
  <sheetViews>
    <sheetView workbookViewId="0">
      <selection activeCell="B3" sqref="B3"/>
    </sheetView>
  </sheetViews>
  <sheetFormatPr defaultRowHeight="12.75"/>
  <sheetData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19F3D-2051-43C6-AD99-538F8DD7F3D7}">
  <sheetPr codeName="Лист6"/>
  <dimension ref="A1"/>
  <sheetViews>
    <sheetView workbookViewId="0">
      <selection activeCell="M22" sqref="M22"/>
    </sheetView>
  </sheetViews>
  <sheetFormatPr defaultRowHeight="12.75"/>
  <cols>
    <col min="1" max="16384" width="9.140625" style="1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</vt:i4>
      </vt:variant>
    </vt:vector>
  </HeadingPairs>
  <TitlesOfParts>
    <vt:vector size="9" baseType="lpstr">
      <vt:lpstr>Торговля</vt:lpstr>
      <vt:lpstr>Статистика</vt:lpstr>
      <vt:lpstr>По_дням</vt:lpstr>
      <vt:lpstr>По_Дням_недели_Часам</vt:lpstr>
      <vt:lpstr>Стратегии</vt:lpstr>
      <vt:lpstr>Баланс по дням</vt:lpstr>
      <vt:lpstr>Баланс по сделкам</vt:lpstr>
      <vt:lpstr>StrategyCount</vt:lpstr>
      <vt:lpstr>StrategyList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Pavel</cp:lastModifiedBy>
  <dcterms:created xsi:type="dcterms:W3CDTF">2019-09-17T12:40:50Z</dcterms:created>
  <dcterms:modified xsi:type="dcterms:W3CDTF">2020-07-01T17:22:39Z</dcterms:modified>
</cp:coreProperties>
</file>