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YandexDisk\Трейдинг\!Америка\!!Для группы\"/>
    </mc:Choice>
  </mc:AlternateContent>
  <xr:revisionPtr revIDLastSave="0" documentId="13_ncr:1_{09A28B54-C1F7-4AC1-B979-73C71F8173AA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Торговля" sheetId="1" r:id="rId1"/>
    <sheet name="Лист для импорта" sheetId="30" r:id="rId2"/>
    <sheet name="Статистика" sheetId="2" r:id="rId3"/>
    <sheet name="По_дням" sheetId="4" r:id="rId4"/>
    <sheet name="По_Дням_недели_Часам" sheetId="5" r:id="rId5"/>
    <sheet name="Баланс по дням" sheetId="20" r:id="rId6"/>
    <sheet name="Баланс по сделкам" sheetId="2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3" i="2" l="1"/>
  <c r="H22" i="2"/>
  <c r="J18" i="2"/>
  <c r="L8" i="1" l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V24" i="1" l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E42" i="5" l="1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20" i="5"/>
  <c r="T14" i="4" l="1"/>
  <c r="Y6" i="1"/>
  <c r="C8" i="1" l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" i="1"/>
  <c r="V7" i="1" s="1"/>
  <c r="T777" i="1" l="1"/>
  <c r="N777" i="1"/>
  <c r="M777" i="1"/>
  <c r="T769" i="1"/>
  <c r="N769" i="1"/>
  <c r="M769" i="1"/>
  <c r="T772" i="1"/>
  <c r="N772" i="1"/>
  <c r="M772" i="1"/>
  <c r="T764" i="1"/>
  <c r="N764" i="1"/>
  <c r="M764" i="1"/>
  <c r="T760" i="1"/>
  <c r="N760" i="1"/>
  <c r="M760" i="1"/>
  <c r="T752" i="1"/>
  <c r="N752" i="1"/>
  <c r="M752" i="1"/>
  <c r="T775" i="1"/>
  <c r="N775" i="1"/>
  <c r="M775" i="1"/>
  <c r="T771" i="1"/>
  <c r="N771" i="1"/>
  <c r="M771" i="1"/>
  <c r="T767" i="1"/>
  <c r="N767" i="1"/>
  <c r="M767" i="1"/>
  <c r="T763" i="1"/>
  <c r="N763" i="1"/>
  <c r="M763" i="1"/>
  <c r="T759" i="1"/>
  <c r="N759" i="1"/>
  <c r="M759" i="1"/>
  <c r="T755" i="1"/>
  <c r="N755" i="1"/>
  <c r="M755" i="1"/>
  <c r="T751" i="1"/>
  <c r="N751" i="1"/>
  <c r="M751" i="1"/>
  <c r="T747" i="1"/>
  <c r="N747" i="1"/>
  <c r="M747" i="1"/>
  <c r="T743" i="1"/>
  <c r="N743" i="1"/>
  <c r="M743" i="1"/>
  <c r="T739" i="1"/>
  <c r="N739" i="1"/>
  <c r="M739" i="1"/>
  <c r="T735" i="1"/>
  <c r="N735" i="1"/>
  <c r="M735" i="1"/>
  <c r="T731" i="1"/>
  <c r="N731" i="1"/>
  <c r="M731" i="1"/>
  <c r="T727" i="1"/>
  <c r="N727" i="1"/>
  <c r="M727" i="1"/>
  <c r="T723" i="1"/>
  <c r="N723" i="1"/>
  <c r="M723" i="1"/>
  <c r="T719" i="1"/>
  <c r="N719" i="1"/>
  <c r="M719" i="1"/>
  <c r="T715" i="1"/>
  <c r="N715" i="1"/>
  <c r="M715" i="1"/>
  <c r="T711" i="1"/>
  <c r="N711" i="1"/>
  <c r="M711" i="1"/>
  <c r="T707" i="1"/>
  <c r="N707" i="1"/>
  <c r="M707" i="1"/>
  <c r="T703" i="1"/>
  <c r="N703" i="1"/>
  <c r="M703" i="1"/>
  <c r="T699" i="1"/>
  <c r="N699" i="1"/>
  <c r="M699" i="1"/>
  <c r="T695" i="1"/>
  <c r="N695" i="1"/>
  <c r="M695" i="1"/>
  <c r="T691" i="1"/>
  <c r="N691" i="1"/>
  <c r="M691" i="1"/>
  <c r="T687" i="1"/>
  <c r="N687" i="1"/>
  <c r="M687" i="1"/>
  <c r="T683" i="1"/>
  <c r="N683" i="1"/>
  <c r="M683" i="1"/>
  <c r="T679" i="1"/>
  <c r="N679" i="1"/>
  <c r="M679" i="1"/>
  <c r="T675" i="1"/>
  <c r="N675" i="1"/>
  <c r="M675" i="1"/>
  <c r="T671" i="1"/>
  <c r="N671" i="1"/>
  <c r="M671" i="1"/>
  <c r="T667" i="1"/>
  <c r="N667" i="1"/>
  <c r="M667" i="1"/>
  <c r="T663" i="1"/>
  <c r="N663" i="1"/>
  <c r="M663" i="1"/>
  <c r="T659" i="1"/>
  <c r="N659" i="1"/>
  <c r="M659" i="1"/>
  <c r="T655" i="1"/>
  <c r="N655" i="1"/>
  <c r="M655" i="1"/>
  <c r="T651" i="1"/>
  <c r="N651" i="1"/>
  <c r="M651" i="1"/>
  <c r="T647" i="1"/>
  <c r="N647" i="1"/>
  <c r="M647" i="1"/>
  <c r="T643" i="1"/>
  <c r="N643" i="1"/>
  <c r="M643" i="1"/>
  <c r="T639" i="1"/>
  <c r="N639" i="1"/>
  <c r="M639" i="1"/>
  <c r="T635" i="1"/>
  <c r="N635" i="1"/>
  <c r="M635" i="1"/>
  <c r="T631" i="1"/>
  <c r="N631" i="1"/>
  <c r="M631" i="1"/>
  <c r="T627" i="1"/>
  <c r="N627" i="1"/>
  <c r="M627" i="1"/>
  <c r="T623" i="1"/>
  <c r="N623" i="1"/>
  <c r="M623" i="1"/>
  <c r="T619" i="1"/>
  <c r="N619" i="1"/>
  <c r="M619" i="1"/>
  <c r="T615" i="1"/>
  <c r="N615" i="1"/>
  <c r="M615" i="1"/>
  <c r="T611" i="1"/>
  <c r="N611" i="1"/>
  <c r="M611" i="1"/>
  <c r="T607" i="1"/>
  <c r="N607" i="1"/>
  <c r="M607" i="1"/>
  <c r="T603" i="1"/>
  <c r="N603" i="1"/>
  <c r="M603" i="1"/>
  <c r="T599" i="1"/>
  <c r="N599" i="1"/>
  <c r="M599" i="1"/>
  <c r="T595" i="1"/>
  <c r="N595" i="1"/>
  <c r="M595" i="1"/>
  <c r="T591" i="1"/>
  <c r="N591" i="1"/>
  <c r="M591" i="1"/>
  <c r="T587" i="1"/>
  <c r="N587" i="1"/>
  <c r="M587" i="1"/>
  <c r="T583" i="1"/>
  <c r="N583" i="1"/>
  <c r="M583" i="1"/>
  <c r="T579" i="1"/>
  <c r="N579" i="1"/>
  <c r="M579" i="1"/>
  <c r="T575" i="1"/>
  <c r="N575" i="1"/>
  <c r="M575" i="1"/>
  <c r="T571" i="1"/>
  <c r="N571" i="1"/>
  <c r="M571" i="1"/>
  <c r="T567" i="1"/>
  <c r="N567" i="1"/>
  <c r="M567" i="1"/>
  <c r="T563" i="1"/>
  <c r="N563" i="1"/>
  <c r="M563" i="1"/>
  <c r="T559" i="1"/>
  <c r="N559" i="1"/>
  <c r="M559" i="1"/>
  <c r="T555" i="1"/>
  <c r="N555" i="1"/>
  <c r="M555" i="1"/>
  <c r="T551" i="1"/>
  <c r="N551" i="1"/>
  <c r="M551" i="1"/>
  <c r="T547" i="1"/>
  <c r="N547" i="1"/>
  <c r="M547" i="1"/>
  <c r="T543" i="1"/>
  <c r="N543" i="1"/>
  <c r="M543" i="1"/>
  <c r="T539" i="1"/>
  <c r="N539" i="1"/>
  <c r="M539" i="1"/>
  <c r="T535" i="1"/>
  <c r="N535" i="1"/>
  <c r="M535" i="1"/>
  <c r="T531" i="1"/>
  <c r="N531" i="1"/>
  <c r="M531" i="1"/>
  <c r="T527" i="1"/>
  <c r="N527" i="1"/>
  <c r="M527" i="1"/>
  <c r="T523" i="1"/>
  <c r="N523" i="1"/>
  <c r="M523" i="1"/>
  <c r="T519" i="1"/>
  <c r="N519" i="1"/>
  <c r="M519" i="1"/>
  <c r="T515" i="1"/>
  <c r="N515" i="1"/>
  <c r="M515" i="1"/>
  <c r="T511" i="1"/>
  <c r="N511" i="1"/>
  <c r="M511" i="1"/>
  <c r="T507" i="1"/>
  <c r="N507" i="1"/>
  <c r="M507" i="1"/>
  <c r="T503" i="1"/>
  <c r="N503" i="1"/>
  <c r="M503" i="1"/>
  <c r="T499" i="1"/>
  <c r="N499" i="1"/>
  <c r="M499" i="1"/>
  <c r="T495" i="1"/>
  <c r="N495" i="1"/>
  <c r="M495" i="1"/>
  <c r="T491" i="1"/>
  <c r="N491" i="1"/>
  <c r="M491" i="1"/>
  <c r="T487" i="1"/>
  <c r="N487" i="1"/>
  <c r="M487" i="1"/>
  <c r="T483" i="1"/>
  <c r="N483" i="1"/>
  <c r="M483" i="1"/>
  <c r="T479" i="1"/>
  <c r="N479" i="1"/>
  <c r="M479" i="1"/>
  <c r="T475" i="1"/>
  <c r="N475" i="1"/>
  <c r="M475" i="1"/>
  <c r="T471" i="1"/>
  <c r="N471" i="1"/>
  <c r="M471" i="1"/>
  <c r="T467" i="1"/>
  <c r="N467" i="1"/>
  <c r="M467" i="1"/>
  <c r="T463" i="1"/>
  <c r="N463" i="1"/>
  <c r="M463" i="1"/>
  <c r="T459" i="1"/>
  <c r="N459" i="1"/>
  <c r="M459" i="1"/>
  <c r="T455" i="1"/>
  <c r="N455" i="1"/>
  <c r="M455" i="1"/>
  <c r="T451" i="1"/>
  <c r="N451" i="1"/>
  <c r="M451" i="1"/>
  <c r="T447" i="1"/>
  <c r="N447" i="1"/>
  <c r="M447" i="1"/>
  <c r="T443" i="1"/>
  <c r="N443" i="1"/>
  <c r="M443" i="1"/>
  <c r="T439" i="1"/>
  <c r="N439" i="1"/>
  <c r="M439" i="1"/>
  <c r="T435" i="1"/>
  <c r="N435" i="1"/>
  <c r="M435" i="1"/>
  <c r="T431" i="1"/>
  <c r="N431" i="1"/>
  <c r="M431" i="1"/>
  <c r="T427" i="1"/>
  <c r="N427" i="1"/>
  <c r="M427" i="1"/>
  <c r="T423" i="1"/>
  <c r="N423" i="1"/>
  <c r="M423" i="1"/>
  <c r="T419" i="1"/>
  <c r="N419" i="1"/>
  <c r="M419" i="1"/>
  <c r="T415" i="1"/>
  <c r="N415" i="1"/>
  <c r="M415" i="1"/>
  <c r="T411" i="1"/>
  <c r="N411" i="1"/>
  <c r="M411" i="1"/>
  <c r="T407" i="1"/>
  <c r="N407" i="1"/>
  <c r="M407" i="1"/>
  <c r="T403" i="1"/>
  <c r="N403" i="1"/>
  <c r="M403" i="1"/>
  <c r="T399" i="1"/>
  <c r="N399" i="1"/>
  <c r="M399" i="1"/>
  <c r="T395" i="1"/>
  <c r="N395" i="1"/>
  <c r="M395" i="1"/>
  <c r="T391" i="1"/>
  <c r="N391" i="1"/>
  <c r="M391" i="1"/>
  <c r="T387" i="1"/>
  <c r="N387" i="1"/>
  <c r="M387" i="1"/>
  <c r="T383" i="1"/>
  <c r="N383" i="1"/>
  <c r="M383" i="1"/>
  <c r="T379" i="1"/>
  <c r="N379" i="1"/>
  <c r="M379" i="1"/>
  <c r="T375" i="1"/>
  <c r="N375" i="1"/>
  <c r="M375" i="1"/>
  <c r="T371" i="1"/>
  <c r="N371" i="1"/>
  <c r="M371" i="1"/>
  <c r="T367" i="1"/>
  <c r="N367" i="1"/>
  <c r="M367" i="1"/>
  <c r="T363" i="1"/>
  <c r="N363" i="1"/>
  <c r="M363" i="1"/>
  <c r="T359" i="1"/>
  <c r="N359" i="1"/>
  <c r="M359" i="1"/>
  <c r="T355" i="1"/>
  <c r="N355" i="1"/>
  <c r="M355" i="1"/>
  <c r="T351" i="1"/>
  <c r="N351" i="1"/>
  <c r="M351" i="1"/>
  <c r="T347" i="1"/>
  <c r="N347" i="1"/>
  <c r="M347" i="1"/>
  <c r="T343" i="1"/>
  <c r="N343" i="1"/>
  <c r="M343" i="1"/>
  <c r="T339" i="1"/>
  <c r="N339" i="1"/>
  <c r="M339" i="1"/>
  <c r="T335" i="1"/>
  <c r="N335" i="1"/>
  <c r="M335" i="1"/>
  <c r="T331" i="1"/>
  <c r="N331" i="1"/>
  <c r="M331" i="1"/>
  <c r="T327" i="1"/>
  <c r="N327" i="1"/>
  <c r="M327" i="1"/>
  <c r="T323" i="1"/>
  <c r="M323" i="1"/>
  <c r="N323" i="1"/>
  <c r="T319" i="1"/>
  <c r="N319" i="1"/>
  <c r="M319" i="1"/>
  <c r="T315" i="1"/>
  <c r="M315" i="1"/>
  <c r="N315" i="1"/>
  <c r="T311" i="1"/>
  <c r="N311" i="1"/>
  <c r="M311" i="1"/>
  <c r="T307" i="1"/>
  <c r="M307" i="1"/>
  <c r="N307" i="1"/>
  <c r="T303" i="1"/>
  <c r="N303" i="1"/>
  <c r="M303" i="1"/>
  <c r="T299" i="1"/>
  <c r="M299" i="1"/>
  <c r="N299" i="1"/>
  <c r="T295" i="1"/>
  <c r="N295" i="1"/>
  <c r="M295" i="1"/>
  <c r="T291" i="1"/>
  <c r="N291" i="1"/>
  <c r="M291" i="1"/>
  <c r="T287" i="1"/>
  <c r="N287" i="1"/>
  <c r="M287" i="1"/>
  <c r="T283" i="1"/>
  <c r="N283" i="1"/>
  <c r="M283" i="1"/>
  <c r="T279" i="1"/>
  <c r="N279" i="1"/>
  <c r="M279" i="1"/>
  <c r="T275" i="1"/>
  <c r="N275" i="1"/>
  <c r="M275" i="1"/>
  <c r="T271" i="1"/>
  <c r="N271" i="1"/>
  <c r="M271" i="1"/>
  <c r="T267" i="1"/>
  <c r="N267" i="1"/>
  <c r="M267" i="1"/>
  <c r="T263" i="1"/>
  <c r="N263" i="1"/>
  <c r="M263" i="1"/>
  <c r="T259" i="1"/>
  <c r="N259" i="1"/>
  <c r="M259" i="1"/>
  <c r="T255" i="1"/>
  <c r="N255" i="1"/>
  <c r="M255" i="1"/>
  <c r="T251" i="1"/>
  <c r="N251" i="1"/>
  <c r="M251" i="1"/>
  <c r="T247" i="1"/>
  <c r="N247" i="1"/>
  <c r="M247" i="1"/>
  <c r="T243" i="1"/>
  <c r="N243" i="1"/>
  <c r="M243" i="1"/>
  <c r="T239" i="1"/>
  <c r="N239" i="1"/>
  <c r="M239" i="1"/>
  <c r="T235" i="1"/>
  <c r="N235" i="1"/>
  <c r="M235" i="1"/>
  <c r="T231" i="1"/>
  <c r="N231" i="1"/>
  <c r="M231" i="1"/>
  <c r="T227" i="1"/>
  <c r="N227" i="1"/>
  <c r="M227" i="1"/>
  <c r="T223" i="1"/>
  <c r="N223" i="1"/>
  <c r="M223" i="1"/>
  <c r="T219" i="1"/>
  <c r="N219" i="1"/>
  <c r="M219" i="1"/>
  <c r="T215" i="1"/>
  <c r="N215" i="1"/>
  <c r="M215" i="1"/>
  <c r="T211" i="1"/>
  <c r="N211" i="1"/>
  <c r="M211" i="1"/>
  <c r="T207" i="1"/>
  <c r="N207" i="1"/>
  <c r="M207" i="1"/>
  <c r="T203" i="1"/>
  <c r="N203" i="1"/>
  <c r="M203" i="1"/>
  <c r="T199" i="1"/>
  <c r="N199" i="1"/>
  <c r="M199" i="1"/>
  <c r="T195" i="1"/>
  <c r="N195" i="1"/>
  <c r="M195" i="1"/>
  <c r="T191" i="1"/>
  <c r="N191" i="1"/>
  <c r="M191" i="1"/>
  <c r="T187" i="1"/>
  <c r="N187" i="1"/>
  <c r="M187" i="1"/>
  <c r="T183" i="1"/>
  <c r="N183" i="1"/>
  <c r="M183" i="1"/>
  <c r="T179" i="1"/>
  <c r="N179" i="1"/>
  <c r="M179" i="1"/>
  <c r="T175" i="1"/>
  <c r="N175" i="1"/>
  <c r="M175" i="1"/>
  <c r="T774" i="1"/>
  <c r="N774" i="1"/>
  <c r="M774" i="1"/>
  <c r="T770" i="1"/>
  <c r="N770" i="1"/>
  <c r="M770" i="1"/>
  <c r="T766" i="1"/>
  <c r="N766" i="1"/>
  <c r="M766" i="1"/>
  <c r="T762" i="1"/>
  <c r="N762" i="1"/>
  <c r="M762" i="1"/>
  <c r="T758" i="1"/>
  <c r="N758" i="1"/>
  <c r="M758" i="1"/>
  <c r="T754" i="1"/>
  <c r="N754" i="1"/>
  <c r="M754" i="1"/>
  <c r="T750" i="1"/>
  <c r="N750" i="1"/>
  <c r="M750" i="1"/>
  <c r="T746" i="1"/>
  <c r="N746" i="1"/>
  <c r="M746" i="1"/>
  <c r="T742" i="1"/>
  <c r="N742" i="1"/>
  <c r="M742" i="1"/>
  <c r="T738" i="1"/>
  <c r="N738" i="1"/>
  <c r="M738" i="1"/>
  <c r="T734" i="1"/>
  <c r="N734" i="1"/>
  <c r="M734" i="1"/>
  <c r="T730" i="1"/>
  <c r="N730" i="1"/>
  <c r="M730" i="1"/>
  <c r="T726" i="1"/>
  <c r="N726" i="1"/>
  <c r="M726" i="1"/>
  <c r="T722" i="1"/>
  <c r="N722" i="1"/>
  <c r="M722" i="1"/>
  <c r="T718" i="1"/>
  <c r="N718" i="1"/>
  <c r="M718" i="1"/>
  <c r="T714" i="1"/>
  <c r="N714" i="1"/>
  <c r="M714" i="1"/>
  <c r="T710" i="1"/>
  <c r="N710" i="1"/>
  <c r="M710" i="1"/>
  <c r="T706" i="1"/>
  <c r="N706" i="1"/>
  <c r="M706" i="1"/>
  <c r="T702" i="1"/>
  <c r="N702" i="1"/>
  <c r="M702" i="1"/>
  <c r="T698" i="1"/>
  <c r="N698" i="1"/>
  <c r="M698" i="1"/>
  <c r="T694" i="1"/>
  <c r="N694" i="1"/>
  <c r="M694" i="1"/>
  <c r="T690" i="1"/>
  <c r="N690" i="1"/>
  <c r="M690" i="1"/>
  <c r="T686" i="1"/>
  <c r="N686" i="1"/>
  <c r="M686" i="1"/>
  <c r="T682" i="1"/>
  <c r="N682" i="1"/>
  <c r="M682" i="1"/>
  <c r="T678" i="1"/>
  <c r="N678" i="1"/>
  <c r="M678" i="1"/>
  <c r="T674" i="1"/>
  <c r="N674" i="1"/>
  <c r="M674" i="1"/>
  <c r="T670" i="1"/>
  <c r="N670" i="1"/>
  <c r="M670" i="1"/>
  <c r="T666" i="1"/>
  <c r="N666" i="1"/>
  <c r="M666" i="1"/>
  <c r="T662" i="1"/>
  <c r="N662" i="1"/>
  <c r="M662" i="1"/>
  <c r="T658" i="1"/>
  <c r="N658" i="1"/>
  <c r="M658" i="1"/>
  <c r="T654" i="1"/>
  <c r="N654" i="1"/>
  <c r="M654" i="1"/>
  <c r="T650" i="1"/>
  <c r="N650" i="1"/>
  <c r="M650" i="1"/>
  <c r="T646" i="1"/>
  <c r="N646" i="1"/>
  <c r="M646" i="1"/>
  <c r="T642" i="1"/>
  <c r="N642" i="1"/>
  <c r="M642" i="1"/>
  <c r="T638" i="1"/>
  <c r="N638" i="1"/>
  <c r="M638" i="1"/>
  <c r="T634" i="1"/>
  <c r="N634" i="1"/>
  <c r="M634" i="1"/>
  <c r="T630" i="1"/>
  <c r="N630" i="1"/>
  <c r="M630" i="1"/>
  <c r="T626" i="1"/>
  <c r="N626" i="1"/>
  <c r="M626" i="1"/>
  <c r="T622" i="1"/>
  <c r="N622" i="1"/>
  <c r="M622" i="1"/>
  <c r="T618" i="1"/>
  <c r="N618" i="1"/>
  <c r="M618" i="1"/>
  <c r="T614" i="1"/>
  <c r="N614" i="1"/>
  <c r="M614" i="1"/>
  <c r="T610" i="1"/>
  <c r="N610" i="1"/>
  <c r="M610" i="1"/>
  <c r="T606" i="1"/>
  <c r="N606" i="1"/>
  <c r="M606" i="1"/>
  <c r="T602" i="1"/>
  <c r="N602" i="1"/>
  <c r="M602" i="1"/>
  <c r="T598" i="1"/>
  <c r="N598" i="1"/>
  <c r="M598" i="1"/>
  <c r="T594" i="1"/>
  <c r="N594" i="1"/>
  <c r="M594" i="1"/>
  <c r="T590" i="1"/>
  <c r="N590" i="1"/>
  <c r="M590" i="1"/>
  <c r="T586" i="1"/>
  <c r="N586" i="1"/>
  <c r="M586" i="1"/>
  <c r="T582" i="1"/>
  <c r="N582" i="1"/>
  <c r="M582" i="1"/>
  <c r="T578" i="1"/>
  <c r="N578" i="1"/>
  <c r="M578" i="1"/>
  <c r="T574" i="1"/>
  <c r="N574" i="1"/>
  <c r="M574" i="1"/>
  <c r="T570" i="1"/>
  <c r="N570" i="1"/>
  <c r="M570" i="1"/>
  <c r="T566" i="1"/>
  <c r="N566" i="1"/>
  <c r="M566" i="1"/>
  <c r="T562" i="1"/>
  <c r="N562" i="1"/>
  <c r="M562" i="1"/>
  <c r="T558" i="1"/>
  <c r="N558" i="1"/>
  <c r="M558" i="1"/>
  <c r="T554" i="1"/>
  <c r="N554" i="1"/>
  <c r="M554" i="1"/>
  <c r="T550" i="1"/>
  <c r="N550" i="1"/>
  <c r="M550" i="1"/>
  <c r="T546" i="1"/>
  <c r="N546" i="1"/>
  <c r="M546" i="1"/>
  <c r="T542" i="1"/>
  <c r="N542" i="1"/>
  <c r="M542" i="1"/>
  <c r="T538" i="1"/>
  <c r="N538" i="1"/>
  <c r="M538" i="1"/>
  <c r="T534" i="1"/>
  <c r="N534" i="1"/>
  <c r="M534" i="1"/>
  <c r="T530" i="1"/>
  <c r="N530" i="1"/>
  <c r="M530" i="1"/>
  <c r="T526" i="1"/>
  <c r="N526" i="1"/>
  <c r="M526" i="1"/>
  <c r="T522" i="1"/>
  <c r="N522" i="1"/>
  <c r="M522" i="1"/>
  <c r="T518" i="1"/>
  <c r="N518" i="1"/>
  <c r="M518" i="1"/>
  <c r="T514" i="1"/>
  <c r="N514" i="1"/>
  <c r="M514" i="1"/>
  <c r="T510" i="1"/>
  <c r="N510" i="1"/>
  <c r="M510" i="1"/>
  <c r="T506" i="1"/>
  <c r="N506" i="1"/>
  <c r="M506" i="1"/>
  <c r="T502" i="1"/>
  <c r="N502" i="1"/>
  <c r="M502" i="1"/>
  <c r="T498" i="1"/>
  <c r="N498" i="1"/>
  <c r="M498" i="1"/>
  <c r="T494" i="1"/>
  <c r="N494" i="1"/>
  <c r="M494" i="1"/>
  <c r="T490" i="1"/>
  <c r="N490" i="1"/>
  <c r="M490" i="1"/>
  <c r="T486" i="1"/>
  <c r="N486" i="1"/>
  <c r="M486" i="1"/>
  <c r="T482" i="1"/>
  <c r="N482" i="1"/>
  <c r="M482" i="1"/>
  <c r="T478" i="1"/>
  <c r="N478" i="1"/>
  <c r="M478" i="1"/>
  <c r="T474" i="1"/>
  <c r="N474" i="1"/>
  <c r="M474" i="1"/>
  <c r="T470" i="1"/>
  <c r="N470" i="1"/>
  <c r="M470" i="1"/>
  <c r="T466" i="1"/>
  <c r="N466" i="1"/>
  <c r="M466" i="1"/>
  <c r="T462" i="1"/>
  <c r="N462" i="1"/>
  <c r="M462" i="1"/>
  <c r="T458" i="1"/>
  <c r="N458" i="1"/>
  <c r="M458" i="1"/>
  <c r="T454" i="1"/>
  <c r="N454" i="1"/>
  <c r="M454" i="1"/>
  <c r="T450" i="1"/>
  <c r="N450" i="1"/>
  <c r="M450" i="1"/>
  <c r="T446" i="1"/>
  <c r="N446" i="1"/>
  <c r="M446" i="1"/>
  <c r="T442" i="1"/>
  <c r="N442" i="1"/>
  <c r="M442" i="1"/>
  <c r="T438" i="1"/>
  <c r="N438" i="1"/>
  <c r="M438" i="1"/>
  <c r="T434" i="1"/>
  <c r="N434" i="1"/>
  <c r="M434" i="1"/>
  <c r="T430" i="1"/>
  <c r="N430" i="1"/>
  <c r="M430" i="1"/>
  <c r="T426" i="1"/>
  <c r="N426" i="1"/>
  <c r="M426" i="1"/>
  <c r="T422" i="1"/>
  <c r="N422" i="1"/>
  <c r="M422" i="1"/>
  <c r="T418" i="1"/>
  <c r="N418" i="1"/>
  <c r="M418" i="1"/>
  <c r="T414" i="1"/>
  <c r="N414" i="1"/>
  <c r="M414" i="1"/>
  <c r="T410" i="1"/>
  <c r="N410" i="1"/>
  <c r="M410" i="1"/>
  <c r="T406" i="1"/>
  <c r="N406" i="1"/>
  <c r="M406" i="1"/>
  <c r="T402" i="1"/>
  <c r="N402" i="1"/>
  <c r="M402" i="1"/>
  <c r="T398" i="1"/>
  <c r="N398" i="1"/>
  <c r="M398" i="1"/>
  <c r="T394" i="1"/>
  <c r="N394" i="1"/>
  <c r="M394" i="1"/>
  <c r="T390" i="1"/>
  <c r="N390" i="1"/>
  <c r="M390" i="1"/>
  <c r="T386" i="1"/>
  <c r="N386" i="1"/>
  <c r="M386" i="1"/>
  <c r="T382" i="1"/>
  <c r="N382" i="1"/>
  <c r="M382" i="1"/>
  <c r="T378" i="1"/>
  <c r="N378" i="1"/>
  <c r="M378" i="1"/>
  <c r="T374" i="1"/>
  <c r="N374" i="1"/>
  <c r="M374" i="1"/>
  <c r="T370" i="1"/>
  <c r="N370" i="1"/>
  <c r="M370" i="1"/>
  <c r="T366" i="1"/>
  <c r="N366" i="1"/>
  <c r="M366" i="1"/>
  <c r="T362" i="1"/>
  <c r="N362" i="1"/>
  <c r="M362" i="1"/>
  <c r="T358" i="1"/>
  <c r="N358" i="1"/>
  <c r="M358" i="1"/>
  <c r="T354" i="1"/>
  <c r="N354" i="1"/>
  <c r="M354" i="1"/>
  <c r="T350" i="1"/>
  <c r="N350" i="1"/>
  <c r="M350" i="1"/>
  <c r="T346" i="1"/>
  <c r="N346" i="1"/>
  <c r="M346" i="1"/>
  <c r="T342" i="1"/>
  <c r="N342" i="1"/>
  <c r="M342" i="1"/>
  <c r="T338" i="1"/>
  <c r="N338" i="1"/>
  <c r="M338" i="1"/>
  <c r="T334" i="1"/>
  <c r="N334" i="1"/>
  <c r="M334" i="1"/>
  <c r="T330" i="1"/>
  <c r="N330" i="1"/>
  <c r="M330" i="1"/>
  <c r="T326" i="1"/>
  <c r="N326" i="1"/>
  <c r="M326" i="1"/>
  <c r="T322" i="1"/>
  <c r="N322" i="1"/>
  <c r="M322" i="1"/>
  <c r="T318" i="1"/>
  <c r="N318" i="1"/>
  <c r="M318" i="1"/>
  <c r="T314" i="1"/>
  <c r="N314" i="1"/>
  <c r="M314" i="1"/>
  <c r="T310" i="1"/>
  <c r="N310" i="1"/>
  <c r="M310" i="1"/>
  <c r="T306" i="1"/>
  <c r="N306" i="1"/>
  <c r="M306" i="1"/>
  <c r="T302" i="1"/>
  <c r="N302" i="1"/>
  <c r="M302" i="1"/>
  <c r="T298" i="1"/>
  <c r="N298" i="1"/>
  <c r="M298" i="1"/>
  <c r="T294" i="1"/>
  <c r="N294" i="1"/>
  <c r="M294" i="1"/>
  <c r="T290" i="1"/>
  <c r="N290" i="1"/>
  <c r="M290" i="1"/>
  <c r="T286" i="1"/>
  <c r="N286" i="1"/>
  <c r="M286" i="1"/>
  <c r="T282" i="1"/>
  <c r="N282" i="1"/>
  <c r="M282" i="1"/>
  <c r="T278" i="1"/>
  <c r="N278" i="1"/>
  <c r="M278" i="1"/>
  <c r="T274" i="1"/>
  <c r="N274" i="1"/>
  <c r="M274" i="1"/>
  <c r="T270" i="1"/>
  <c r="N270" i="1"/>
  <c r="M270" i="1"/>
  <c r="T266" i="1"/>
  <c r="N266" i="1"/>
  <c r="M266" i="1"/>
  <c r="T262" i="1"/>
  <c r="N262" i="1"/>
  <c r="M262" i="1"/>
  <c r="T258" i="1"/>
  <c r="N258" i="1"/>
  <c r="M258" i="1"/>
  <c r="T254" i="1"/>
  <c r="N254" i="1"/>
  <c r="M254" i="1"/>
  <c r="T250" i="1"/>
  <c r="N250" i="1"/>
  <c r="M250" i="1"/>
  <c r="T246" i="1"/>
  <c r="N246" i="1"/>
  <c r="M246" i="1"/>
  <c r="T242" i="1"/>
  <c r="N242" i="1"/>
  <c r="M242" i="1"/>
  <c r="T238" i="1"/>
  <c r="N238" i="1"/>
  <c r="M238" i="1"/>
  <c r="T234" i="1"/>
  <c r="N234" i="1"/>
  <c r="M234" i="1"/>
  <c r="T230" i="1"/>
  <c r="N230" i="1"/>
  <c r="M230" i="1"/>
  <c r="T226" i="1"/>
  <c r="N226" i="1"/>
  <c r="M226" i="1"/>
  <c r="T222" i="1"/>
  <c r="N222" i="1"/>
  <c r="M222" i="1"/>
  <c r="T218" i="1"/>
  <c r="N218" i="1"/>
  <c r="M218" i="1"/>
  <c r="T214" i="1"/>
  <c r="N214" i="1"/>
  <c r="M214" i="1"/>
  <c r="T210" i="1"/>
  <c r="N210" i="1"/>
  <c r="M210" i="1"/>
  <c r="T206" i="1"/>
  <c r="N206" i="1"/>
  <c r="M206" i="1"/>
  <c r="T202" i="1"/>
  <c r="N202" i="1"/>
  <c r="M202" i="1"/>
  <c r="T198" i="1"/>
  <c r="N198" i="1"/>
  <c r="M198" i="1"/>
  <c r="T194" i="1"/>
  <c r="N194" i="1"/>
  <c r="M194" i="1"/>
  <c r="T190" i="1"/>
  <c r="N190" i="1"/>
  <c r="M190" i="1"/>
  <c r="T186" i="1"/>
  <c r="N186" i="1"/>
  <c r="M186" i="1"/>
  <c r="T182" i="1"/>
  <c r="N182" i="1"/>
  <c r="M182" i="1"/>
  <c r="T178" i="1"/>
  <c r="N178" i="1"/>
  <c r="M178" i="1"/>
  <c r="T174" i="1"/>
  <c r="N174" i="1"/>
  <c r="M174" i="1"/>
  <c r="T773" i="1"/>
  <c r="N773" i="1"/>
  <c r="M773" i="1"/>
  <c r="T765" i="1"/>
  <c r="N765" i="1"/>
  <c r="M765" i="1"/>
  <c r="T761" i="1"/>
  <c r="N761" i="1"/>
  <c r="M761" i="1"/>
  <c r="T757" i="1"/>
  <c r="N757" i="1"/>
  <c r="M757" i="1"/>
  <c r="T753" i="1"/>
  <c r="N753" i="1"/>
  <c r="M753" i="1"/>
  <c r="T749" i="1"/>
  <c r="N749" i="1"/>
  <c r="M749" i="1"/>
  <c r="T745" i="1"/>
  <c r="N745" i="1"/>
  <c r="M745" i="1"/>
  <c r="T741" i="1"/>
  <c r="N741" i="1"/>
  <c r="M741" i="1"/>
  <c r="T737" i="1"/>
  <c r="N737" i="1"/>
  <c r="M737" i="1"/>
  <c r="T733" i="1"/>
  <c r="N733" i="1"/>
  <c r="M733" i="1"/>
  <c r="T729" i="1"/>
  <c r="N729" i="1"/>
  <c r="M729" i="1"/>
  <c r="T725" i="1"/>
  <c r="N725" i="1"/>
  <c r="M725" i="1"/>
  <c r="T721" i="1"/>
  <c r="N721" i="1"/>
  <c r="M721" i="1"/>
  <c r="T717" i="1"/>
  <c r="N717" i="1"/>
  <c r="M717" i="1"/>
  <c r="T713" i="1"/>
  <c r="N713" i="1"/>
  <c r="M713" i="1"/>
  <c r="T709" i="1"/>
  <c r="N709" i="1"/>
  <c r="M709" i="1"/>
  <c r="T705" i="1"/>
  <c r="N705" i="1"/>
  <c r="M705" i="1"/>
  <c r="T701" i="1"/>
  <c r="N701" i="1"/>
  <c r="M701" i="1"/>
  <c r="T697" i="1"/>
  <c r="N697" i="1"/>
  <c r="M697" i="1"/>
  <c r="T693" i="1"/>
  <c r="N693" i="1"/>
  <c r="M693" i="1"/>
  <c r="T689" i="1"/>
  <c r="N689" i="1"/>
  <c r="M689" i="1"/>
  <c r="T685" i="1"/>
  <c r="N685" i="1"/>
  <c r="M685" i="1"/>
  <c r="T681" i="1"/>
  <c r="N681" i="1"/>
  <c r="M681" i="1"/>
  <c r="T677" i="1"/>
  <c r="N677" i="1"/>
  <c r="M677" i="1"/>
  <c r="T673" i="1"/>
  <c r="N673" i="1"/>
  <c r="M673" i="1"/>
  <c r="T669" i="1"/>
  <c r="N669" i="1"/>
  <c r="M669" i="1"/>
  <c r="T665" i="1"/>
  <c r="N665" i="1"/>
  <c r="M665" i="1"/>
  <c r="T661" i="1"/>
  <c r="N661" i="1"/>
  <c r="M661" i="1"/>
  <c r="T657" i="1"/>
  <c r="N657" i="1"/>
  <c r="M657" i="1"/>
  <c r="T653" i="1"/>
  <c r="N653" i="1"/>
  <c r="M653" i="1"/>
  <c r="T649" i="1"/>
  <c r="N649" i="1"/>
  <c r="M649" i="1"/>
  <c r="T645" i="1"/>
  <c r="N645" i="1"/>
  <c r="M645" i="1"/>
  <c r="T641" i="1"/>
  <c r="N641" i="1"/>
  <c r="M641" i="1"/>
  <c r="T637" i="1"/>
  <c r="N637" i="1"/>
  <c r="M637" i="1"/>
  <c r="T633" i="1"/>
  <c r="N633" i="1"/>
  <c r="M633" i="1"/>
  <c r="T629" i="1"/>
  <c r="N629" i="1"/>
  <c r="M629" i="1"/>
  <c r="T625" i="1"/>
  <c r="N625" i="1"/>
  <c r="M625" i="1"/>
  <c r="T621" i="1"/>
  <c r="N621" i="1"/>
  <c r="M621" i="1"/>
  <c r="T617" i="1"/>
  <c r="N617" i="1"/>
  <c r="M617" i="1"/>
  <c r="T613" i="1"/>
  <c r="N613" i="1"/>
  <c r="M613" i="1"/>
  <c r="T609" i="1"/>
  <c r="N609" i="1"/>
  <c r="M609" i="1"/>
  <c r="T605" i="1"/>
  <c r="N605" i="1"/>
  <c r="M605" i="1"/>
  <c r="T601" i="1"/>
  <c r="N601" i="1"/>
  <c r="M601" i="1"/>
  <c r="T597" i="1"/>
  <c r="N597" i="1"/>
  <c r="M597" i="1"/>
  <c r="T593" i="1"/>
  <c r="N593" i="1"/>
  <c r="M593" i="1"/>
  <c r="T589" i="1"/>
  <c r="N589" i="1"/>
  <c r="M589" i="1"/>
  <c r="T585" i="1"/>
  <c r="N585" i="1"/>
  <c r="M585" i="1"/>
  <c r="T581" i="1"/>
  <c r="N581" i="1"/>
  <c r="M581" i="1"/>
  <c r="T577" i="1"/>
  <c r="N577" i="1"/>
  <c r="M577" i="1"/>
  <c r="T573" i="1"/>
  <c r="N573" i="1"/>
  <c r="M573" i="1"/>
  <c r="T569" i="1"/>
  <c r="N569" i="1"/>
  <c r="M569" i="1"/>
  <c r="T565" i="1"/>
  <c r="N565" i="1"/>
  <c r="M565" i="1"/>
  <c r="T561" i="1"/>
  <c r="N561" i="1"/>
  <c r="M561" i="1"/>
  <c r="T557" i="1"/>
  <c r="N557" i="1"/>
  <c r="M557" i="1"/>
  <c r="T553" i="1"/>
  <c r="N553" i="1"/>
  <c r="M553" i="1"/>
  <c r="T549" i="1"/>
  <c r="N549" i="1"/>
  <c r="M549" i="1"/>
  <c r="T545" i="1"/>
  <c r="N545" i="1"/>
  <c r="M545" i="1"/>
  <c r="T541" i="1"/>
  <c r="N541" i="1"/>
  <c r="M541" i="1"/>
  <c r="T537" i="1"/>
  <c r="N537" i="1"/>
  <c r="M537" i="1"/>
  <c r="T533" i="1"/>
  <c r="N533" i="1"/>
  <c r="M533" i="1"/>
  <c r="T529" i="1"/>
  <c r="N529" i="1"/>
  <c r="M529" i="1"/>
  <c r="T525" i="1"/>
  <c r="N525" i="1"/>
  <c r="M525" i="1"/>
  <c r="T521" i="1"/>
  <c r="N521" i="1"/>
  <c r="M521" i="1"/>
  <c r="T517" i="1"/>
  <c r="N517" i="1"/>
  <c r="M517" i="1"/>
  <c r="T513" i="1"/>
  <c r="N513" i="1"/>
  <c r="M513" i="1"/>
  <c r="T509" i="1"/>
  <c r="N509" i="1"/>
  <c r="M509" i="1"/>
  <c r="T505" i="1"/>
  <c r="N505" i="1"/>
  <c r="M505" i="1"/>
  <c r="T501" i="1"/>
  <c r="N501" i="1"/>
  <c r="M501" i="1"/>
  <c r="T497" i="1"/>
  <c r="N497" i="1"/>
  <c r="M497" i="1"/>
  <c r="T493" i="1"/>
  <c r="N493" i="1"/>
  <c r="M493" i="1"/>
  <c r="T489" i="1"/>
  <c r="N489" i="1"/>
  <c r="M489" i="1"/>
  <c r="T485" i="1"/>
  <c r="N485" i="1"/>
  <c r="M485" i="1"/>
  <c r="T481" i="1"/>
  <c r="N481" i="1"/>
  <c r="M481" i="1"/>
  <c r="T477" i="1"/>
  <c r="N477" i="1"/>
  <c r="M477" i="1"/>
  <c r="T473" i="1"/>
  <c r="N473" i="1"/>
  <c r="M473" i="1"/>
  <c r="T469" i="1"/>
  <c r="N469" i="1"/>
  <c r="M469" i="1"/>
  <c r="T465" i="1"/>
  <c r="N465" i="1"/>
  <c r="M465" i="1"/>
  <c r="T461" i="1"/>
  <c r="N461" i="1"/>
  <c r="M461" i="1"/>
  <c r="T457" i="1"/>
  <c r="N457" i="1"/>
  <c r="M457" i="1"/>
  <c r="T453" i="1"/>
  <c r="N453" i="1"/>
  <c r="M453" i="1"/>
  <c r="T449" i="1"/>
  <c r="N449" i="1"/>
  <c r="M449" i="1"/>
  <c r="T445" i="1"/>
  <c r="N445" i="1"/>
  <c r="M445" i="1"/>
  <c r="T441" i="1"/>
  <c r="N441" i="1"/>
  <c r="M441" i="1"/>
  <c r="T437" i="1"/>
  <c r="N437" i="1"/>
  <c r="M437" i="1"/>
  <c r="T433" i="1"/>
  <c r="N433" i="1"/>
  <c r="M433" i="1"/>
  <c r="T429" i="1"/>
  <c r="N429" i="1"/>
  <c r="M429" i="1"/>
  <c r="T425" i="1"/>
  <c r="N425" i="1"/>
  <c r="M425" i="1"/>
  <c r="T421" i="1"/>
  <c r="N421" i="1"/>
  <c r="M421" i="1"/>
  <c r="T417" i="1"/>
  <c r="N417" i="1"/>
  <c r="M417" i="1"/>
  <c r="T413" i="1"/>
  <c r="N413" i="1"/>
  <c r="M413" i="1"/>
  <c r="T409" i="1"/>
  <c r="N409" i="1"/>
  <c r="M409" i="1"/>
  <c r="T405" i="1"/>
  <c r="N405" i="1"/>
  <c r="M405" i="1"/>
  <c r="T401" i="1"/>
  <c r="N401" i="1"/>
  <c r="M401" i="1"/>
  <c r="T397" i="1"/>
  <c r="N397" i="1"/>
  <c r="M397" i="1"/>
  <c r="T393" i="1"/>
  <c r="N393" i="1"/>
  <c r="M393" i="1"/>
  <c r="T389" i="1"/>
  <c r="N389" i="1"/>
  <c r="M389" i="1"/>
  <c r="T385" i="1"/>
  <c r="N385" i="1"/>
  <c r="M385" i="1"/>
  <c r="T381" i="1"/>
  <c r="N381" i="1"/>
  <c r="M381" i="1"/>
  <c r="T377" i="1"/>
  <c r="N377" i="1"/>
  <c r="M377" i="1"/>
  <c r="T373" i="1"/>
  <c r="N373" i="1"/>
  <c r="M373" i="1"/>
  <c r="T369" i="1"/>
  <c r="N369" i="1"/>
  <c r="M369" i="1"/>
  <c r="T365" i="1"/>
  <c r="N365" i="1"/>
  <c r="M365" i="1"/>
  <c r="T361" i="1"/>
  <c r="N361" i="1"/>
  <c r="M361" i="1"/>
  <c r="T357" i="1"/>
  <c r="N357" i="1"/>
  <c r="M357" i="1"/>
  <c r="T353" i="1"/>
  <c r="N353" i="1"/>
  <c r="M353" i="1"/>
  <c r="T349" i="1"/>
  <c r="N349" i="1"/>
  <c r="M349" i="1"/>
  <c r="T345" i="1"/>
  <c r="N345" i="1"/>
  <c r="M345" i="1"/>
  <c r="T341" i="1"/>
  <c r="N341" i="1"/>
  <c r="M341" i="1"/>
  <c r="T337" i="1"/>
  <c r="N337" i="1"/>
  <c r="M337" i="1"/>
  <c r="T333" i="1"/>
  <c r="N333" i="1"/>
  <c r="M333" i="1"/>
  <c r="T329" i="1"/>
  <c r="N329" i="1"/>
  <c r="M329" i="1"/>
  <c r="T325" i="1"/>
  <c r="M325" i="1"/>
  <c r="N325" i="1"/>
  <c r="T321" i="1"/>
  <c r="N321" i="1"/>
  <c r="M321" i="1"/>
  <c r="T317" i="1"/>
  <c r="M317" i="1"/>
  <c r="N317" i="1"/>
  <c r="T313" i="1"/>
  <c r="N313" i="1"/>
  <c r="M313" i="1"/>
  <c r="T309" i="1"/>
  <c r="M309" i="1"/>
  <c r="N309" i="1"/>
  <c r="T305" i="1"/>
  <c r="N305" i="1"/>
  <c r="M305" i="1"/>
  <c r="T301" i="1"/>
  <c r="M301" i="1"/>
  <c r="N301" i="1"/>
  <c r="T297" i="1"/>
  <c r="N297" i="1"/>
  <c r="M297" i="1"/>
  <c r="T293" i="1"/>
  <c r="M293" i="1"/>
  <c r="N293" i="1"/>
  <c r="T289" i="1"/>
  <c r="N289" i="1"/>
  <c r="M289" i="1"/>
  <c r="T285" i="1"/>
  <c r="N285" i="1"/>
  <c r="M285" i="1"/>
  <c r="T281" i="1"/>
  <c r="N281" i="1"/>
  <c r="M281" i="1"/>
  <c r="T277" i="1"/>
  <c r="N277" i="1"/>
  <c r="M277" i="1"/>
  <c r="T273" i="1"/>
  <c r="N273" i="1"/>
  <c r="M273" i="1"/>
  <c r="T269" i="1"/>
  <c r="N269" i="1"/>
  <c r="M269" i="1"/>
  <c r="T265" i="1"/>
  <c r="N265" i="1"/>
  <c r="M265" i="1"/>
  <c r="T261" i="1"/>
  <c r="N261" i="1"/>
  <c r="M261" i="1"/>
  <c r="T257" i="1"/>
  <c r="N257" i="1"/>
  <c r="M257" i="1"/>
  <c r="T253" i="1"/>
  <c r="N253" i="1"/>
  <c r="M253" i="1"/>
  <c r="T249" i="1"/>
  <c r="N249" i="1"/>
  <c r="M249" i="1"/>
  <c r="T245" i="1"/>
  <c r="N245" i="1"/>
  <c r="M245" i="1"/>
  <c r="T241" i="1"/>
  <c r="N241" i="1"/>
  <c r="M241" i="1"/>
  <c r="T237" i="1"/>
  <c r="N237" i="1"/>
  <c r="M237" i="1"/>
  <c r="T233" i="1"/>
  <c r="N233" i="1"/>
  <c r="M233" i="1"/>
  <c r="T229" i="1"/>
  <c r="N229" i="1"/>
  <c r="M229" i="1"/>
  <c r="T225" i="1"/>
  <c r="N225" i="1"/>
  <c r="M225" i="1"/>
  <c r="T221" i="1"/>
  <c r="N221" i="1"/>
  <c r="M221" i="1"/>
  <c r="T217" i="1"/>
  <c r="N217" i="1"/>
  <c r="M217" i="1"/>
  <c r="T213" i="1"/>
  <c r="N213" i="1"/>
  <c r="M213" i="1"/>
  <c r="T209" i="1"/>
  <c r="N209" i="1"/>
  <c r="M209" i="1"/>
  <c r="T205" i="1"/>
  <c r="N205" i="1"/>
  <c r="M205" i="1"/>
  <c r="T201" i="1"/>
  <c r="N201" i="1"/>
  <c r="M201" i="1"/>
  <c r="T197" i="1"/>
  <c r="N197" i="1"/>
  <c r="M197" i="1"/>
  <c r="T193" i="1"/>
  <c r="N193" i="1"/>
  <c r="M193" i="1"/>
  <c r="T189" i="1"/>
  <c r="N189" i="1"/>
  <c r="M189" i="1"/>
  <c r="T185" i="1"/>
  <c r="N185" i="1"/>
  <c r="M185" i="1"/>
  <c r="T181" i="1"/>
  <c r="N181" i="1"/>
  <c r="M181" i="1"/>
  <c r="T177" i="1"/>
  <c r="N177" i="1"/>
  <c r="M177" i="1"/>
  <c r="T776" i="1"/>
  <c r="N776" i="1"/>
  <c r="M776" i="1"/>
  <c r="T768" i="1"/>
  <c r="N768" i="1"/>
  <c r="M768" i="1"/>
  <c r="T756" i="1"/>
  <c r="N756" i="1"/>
  <c r="M756" i="1"/>
  <c r="T748" i="1"/>
  <c r="N748" i="1"/>
  <c r="M748" i="1"/>
  <c r="T744" i="1"/>
  <c r="N744" i="1"/>
  <c r="M744" i="1"/>
  <c r="T740" i="1"/>
  <c r="N740" i="1"/>
  <c r="M740" i="1"/>
  <c r="T736" i="1"/>
  <c r="N736" i="1"/>
  <c r="M736" i="1"/>
  <c r="T732" i="1"/>
  <c r="N732" i="1"/>
  <c r="M732" i="1"/>
  <c r="T728" i="1"/>
  <c r="N728" i="1"/>
  <c r="M728" i="1"/>
  <c r="T724" i="1"/>
  <c r="N724" i="1"/>
  <c r="M724" i="1"/>
  <c r="T720" i="1"/>
  <c r="N720" i="1"/>
  <c r="M720" i="1"/>
  <c r="T716" i="1"/>
  <c r="N716" i="1"/>
  <c r="M716" i="1"/>
  <c r="T712" i="1"/>
  <c r="N712" i="1"/>
  <c r="M712" i="1"/>
  <c r="T708" i="1"/>
  <c r="N708" i="1"/>
  <c r="M708" i="1"/>
  <c r="T704" i="1"/>
  <c r="N704" i="1"/>
  <c r="M704" i="1"/>
  <c r="T700" i="1"/>
  <c r="N700" i="1"/>
  <c r="M700" i="1"/>
  <c r="T696" i="1"/>
  <c r="N696" i="1"/>
  <c r="M696" i="1"/>
  <c r="T692" i="1"/>
  <c r="N692" i="1"/>
  <c r="M692" i="1"/>
  <c r="T688" i="1"/>
  <c r="N688" i="1"/>
  <c r="M688" i="1"/>
  <c r="T684" i="1"/>
  <c r="N684" i="1"/>
  <c r="M684" i="1"/>
  <c r="T680" i="1"/>
  <c r="N680" i="1"/>
  <c r="M680" i="1"/>
  <c r="T676" i="1"/>
  <c r="N676" i="1"/>
  <c r="M676" i="1"/>
  <c r="T672" i="1"/>
  <c r="N672" i="1"/>
  <c r="M672" i="1"/>
  <c r="T668" i="1"/>
  <c r="N668" i="1"/>
  <c r="M668" i="1"/>
  <c r="T664" i="1"/>
  <c r="N664" i="1"/>
  <c r="M664" i="1"/>
  <c r="T660" i="1"/>
  <c r="N660" i="1"/>
  <c r="M660" i="1"/>
  <c r="T656" i="1"/>
  <c r="N656" i="1"/>
  <c r="M656" i="1"/>
  <c r="T652" i="1"/>
  <c r="N652" i="1"/>
  <c r="M652" i="1"/>
  <c r="T648" i="1"/>
  <c r="N648" i="1"/>
  <c r="M648" i="1"/>
  <c r="T644" i="1"/>
  <c r="N644" i="1"/>
  <c r="M644" i="1"/>
  <c r="T640" i="1"/>
  <c r="N640" i="1"/>
  <c r="M640" i="1"/>
  <c r="T636" i="1"/>
  <c r="N636" i="1"/>
  <c r="M636" i="1"/>
  <c r="T632" i="1"/>
  <c r="N632" i="1"/>
  <c r="M632" i="1"/>
  <c r="T628" i="1"/>
  <c r="N628" i="1"/>
  <c r="M628" i="1"/>
  <c r="T624" i="1"/>
  <c r="N624" i="1"/>
  <c r="M624" i="1"/>
  <c r="T620" i="1"/>
  <c r="N620" i="1"/>
  <c r="M620" i="1"/>
  <c r="T616" i="1"/>
  <c r="N616" i="1"/>
  <c r="M616" i="1"/>
  <c r="T612" i="1"/>
  <c r="N612" i="1"/>
  <c r="M612" i="1"/>
  <c r="T608" i="1"/>
  <c r="N608" i="1"/>
  <c r="M608" i="1"/>
  <c r="T604" i="1"/>
  <c r="N604" i="1"/>
  <c r="M604" i="1"/>
  <c r="T600" i="1"/>
  <c r="N600" i="1"/>
  <c r="M600" i="1"/>
  <c r="T596" i="1"/>
  <c r="N596" i="1"/>
  <c r="M596" i="1"/>
  <c r="T592" i="1"/>
  <c r="N592" i="1"/>
  <c r="M592" i="1"/>
  <c r="T588" i="1"/>
  <c r="N588" i="1"/>
  <c r="M588" i="1"/>
  <c r="T584" i="1"/>
  <c r="N584" i="1"/>
  <c r="M584" i="1"/>
  <c r="T580" i="1"/>
  <c r="N580" i="1"/>
  <c r="M580" i="1"/>
  <c r="T576" i="1"/>
  <c r="N576" i="1"/>
  <c r="M576" i="1"/>
  <c r="T572" i="1"/>
  <c r="N572" i="1"/>
  <c r="M572" i="1"/>
  <c r="T568" i="1"/>
  <c r="N568" i="1"/>
  <c r="M568" i="1"/>
  <c r="T564" i="1"/>
  <c r="N564" i="1"/>
  <c r="M564" i="1"/>
  <c r="T560" i="1"/>
  <c r="N560" i="1"/>
  <c r="M560" i="1"/>
  <c r="T556" i="1"/>
  <c r="N556" i="1"/>
  <c r="M556" i="1"/>
  <c r="T552" i="1"/>
  <c r="N552" i="1"/>
  <c r="M552" i="1"/>
  <c r="T548" i="1"/>
  <c r="N548" i="1"/>
  <c r="M548" i="1"/>
  <c r="T544" i="1"/>
  <c r="N544" i="1"/>
  <c r="M544" i="1"/>
  <c r="T540" i="1"/>
  <c r="N540" i="1"/>
  <c r="M540" i="1"/>
  <c r="T536" i="1"/>
  <c r="N536" i="1"/>
  <c r="M536" i="1"/>
  <c r="T532" i="1"/>
  <c r="N532" i="1"/>
  <c r="M532" i="1"/>
  <c r="T528" i="1"/>
  <c r="N528" i="1"/>
  <c r="M528" i="1"/>
  <c r="T524" i="1"/>
  <c r="N524" i="1"/>
  <c r="M524" i="1"/>
  <c r="T520" i="1"/>
  <c r="N520" i="1"/>
  <c r="M520" i="1"/>
  <c r="T516" i="1"/>
  <c r="N516" i="1"/>
  <c r="M516" i="1"/>
  <c r="T512" i="1"/>
  <c r="N512" i="1"/>
  <c r="M512" i="1"/>
  <c r="T508" i="1"/>
  <c r="N508" i="1"/>
  <c r="M508" i="1"/>
  <c r="T504" i="1"/>
  <c r="N504" i="1"/>
  <c r="M504" i="1"/>
  <c r="T500" i="1"/>
  <c r="N500" i="1"/>
  <c r="M500" i="1"/>
  <c r="T496" i="1"/>
  <c r="N496" i="1"/>
  <c r="M496" i="1"/>
  <c r="T492" i="1"/>
  <c r="N492" i="1"/>
  <c r="M492" i="1"/>
  <c r="T488" i="1"/>
  <c r="N488" i="1"/>
  <c r="M488" i="1"/>
  <c r="T484" i="1"/>
  <c r="N484" i="1"/>
  <c r="M484" i="1"/>
  <c r="T480" i="1"/>
  <c r="N480" i="1"/>
  <c r="M480" i="1"/>
  <c r="T476" i="1"/>
  <c r="N476" i="1"/>
  <c r="M476" i="1"/>
  <c r="T472" i="1"/>
  <c r="N472" i="1"/>
  <c r="M472" i="1"/>
  <c r="T468" i="1"/>
  <c r="N468" i="1"/>
  <c r="M468" i="1"/>
  <c r="T464" i="1"/>
  <c r="N464" i="1"/>
  <c r="M464" i="1"/>
  <c r="T460" i="1"/>
  <c r="N460" i="1"/>
  <c r="M460" i="1"/>
  <c r="T456" i="1"/>
  <c r="N456" i="1"/>
  <c r="M456" i="1"/>
  <c r="T452" i="1"/>
  <c r="N452" i="1"/>
  <c r="M452" i="1"/>
  <c r="T448" i="1"/>
  <c r="N448" i="1"/>
  <c r="M448" i="1"/>
  <c r="T444" i="1"/>
  <c r="N444" i="1"/>
  <c r="M444" i="1"/>
  <c r="T440" i="1"/>
  <c r="N440" i="1"/>
  <c r="M440" i="1"/>
  <c r="T436" i="1"/>
  <c r="N436" i="1"/>
  <c r="M436" i="1"/>
  <c r="T432" i="1"/>
  <c r="N432" i="1"/>
  <c r="M432" i="1"/>
  <c r="T428" i="1"/>
  <c r="N428" i="1"/>
  <c r="M428" i="1"/>
  <c r="T424" i="1"/>
  <c r="N424" i="1"/>
  <c r="M424" i="1"/>
  <c r="T420" i="1"/>
  <c r="N420" i="1"/>
  <c r="M420" i="1"/>
  <c r="T416" i="1"/>
  <c r="N416" i="1"/>
  <c r="M416" i="1"/>
  <c r="T412" i="1"/>
  <c r="N412" i="1"/>
  <c r="M412" i="1"/>
  <c r="T408" i="1"/>
  <c r="N408" i="1"/>
  <c r="M408" i="1"/>
  <c r="T404" i="1"/>
  <c r="N404" i="1"/>
  <c r="M404" i="1"/>
  <c r="T400" i="1"/>
  <c r="N400" i="1"/>
  <c r="M400" i="1"/>
  <c r="T396" i="1"/>
  <c r="N396" i="1"/>
  <c r="M396" i="1"/>
  <c r="T392" i="1"/>
  <c r="N392" i="1"/>
  <c r="M392" i="1"/>
  <c r="T388" i="1"/>
  <c r="N388" i="1"/>
  <c r="M388" i="1"/>
  <c r="T384" i="1"/>
  <c r="N384" i="1"/>
  <c r="M384" i="1"/>
  <c r="T380" i="1"/>
  <c r="N380" i="1"/>
  <c r="M380" i="1"/>
  <c r="T376" i="1"/>
  <c r="N376" i="1"/>
  <c r="M376" i="1"/>
  <c r="T372" i="1"/>
  <c r="N372" i="1"/>
  <c r="M372" i="1"/>
  <c r="T368" i="1"/>
  <c r="N368" i="1"/>
  <c r="M368" i="1"/>
  <c r="T364" i="1"/>
  <c r="N364" i="1"/>
  <c r="M364" i="1"/>
  <c r="T360" i="1"/>
  <c r="N360" i="1"/>
  <c r="M360" i="1"/>
  <c r="T356" i="1"/>
  <c r="N356" i="1"/>
  <c r="M356" i="1"/>
  <c r="T352" i="1"/>
  <c r="N352" i="1"/>
  <c r="M352" i="1"/>
  <c r="T348" i="1"/>
  <c r="N348" i="1"/>
  <c r="M348" i="1"/>
  <c r="T344" i="1"/>
  <c r="N344" i="1"/>
  <c r="M344" i="1"/>
  <c r="T340" i="1"/>
  <c r="N340" i="1"/>
  <c r="M340" i="1"/>
  <c r="T336" i="1"/>
  <c r="N336" i="1"/>
  <c r="M336" i="1"/>
  <c r="T332" i="1"/>
  <c r="N332" i="1"/>
  <c r="M332" i="1"/>
  <c r="T328" i="1"/>
  <c r="N328" i="1"/>
  <c r="M328" i="1"/>
  <c r="T324" i="1"/>
  <c r="N324" i="1"/>
  <c r="M324" i="1"/>
  <c r="T320" i="1"/>
  <c r="N320" i="1"/>
  <c r="M320" i="1"/>
  <c r="T316" i="1"/>
  <c r="N316" i="1"/>
  <c r="M316" i="1"/>
  <c r="T312" i="1"/>
  <c r="N312" i="1"/>
  <c r="M312" i="1"/>
  <c r="T308" i="1"/>
  <c r="N308" i="1"/>
  <c r="M308" i="1"/>
  <c r="T304" i="1"/>
  <c r="N304" i="1"/>
  <c r="M304" i="1"/>
  <c r="T300" i="1"/>
  <c r="N300" i="1"/>
  <c r="M300" i="1"/>
  <c r="T296" i="1"/>
  <c r="N296" i="1"/>
  <c r="M296" i="1"/>
  <c r="T292" i="1"/>
  <c r="N292" i="1"/>
  <c r="M292" i="1"/>
  <c r="T288" i="1"/>
  <c r="N288" i="1"/>
  <c r="M288" i="1"/>
  <c r="T284" i="1"/>
  <c r="N284" i="1"/>
  <c r="M284" i="1"/>
  <c r="T280" i="1"/>
  <c r="N280" i="1"/>
  <c r="M280" i="1"/>
  <c r="T276" i="1"/>
  <c r="N276" i="1"/>
  <c r="M276" i="1"/>
  <c r="T272" i="1"/>
  <c r="N272" i="1"/>
  <c r="M272" i="1"/>
  <c r="T268" i="1"/>
  <c r="N268" i="1"/>
  <c r="M268" i="1"/>
  <c r="T264" i="1"/>
  <c r="N264" i="1"/>
  <c r="M264" i="1"/>
  <c r="T260" i="1"/>
  <c r="N260" i="1"/>
  <c r="M260" i="1"/>
  <c r="T256" i="1"/>
  <c r="N256" i="1"/>
  <c r="M256" i="1"/>
  <c r="T252" i="1"/>
  <c r="N252" i="1"/>
  <c r="M252" i="1"/>
  <c r="T248" i="1"/>
  <c r="N248" i="1"/>
  <c r="M248" i="1"/>
  <c r="T244" i="1"/>
  <c r="N244" i="1"/>
  <c r="M244" i="1"/>
  <c r="T240" i="1"/>
  <c r="N240" i="1"/>
  <c r="M240" i="1"/>
  <c r="T236" i="1"/>
  <c r="N236" i="1"/>
  <c r="M236" i="1"/>
  <c r="T232" i="1"/>
  <c r="N232" i="1"/>
  <c r="M232" i="1"/>
  <c r="T228" i="1"/>
  <c r="N228" i="1"/>
  <c r="M228" i="1"/>
  <c r="T224" i="1"/>
  <c r="N224" i="1"/>
  <c r="M224" i="1"/>
  <c r="T220" i="1"/>
  <c r="N220" i="1"/>
  <c r="M220" i="1"/>
  <c r="T216" i="1"/>
  <c r="N216" i="1"/>
  <c r="M216" i="1"/>
  <c r="T212" i="1"/>
  <c r="N212" i="1"/>
  <c r="M212" i="1"/>
  <c r="T208" i="1"/>
  <c r="N208" i="1"/>
  <c r="M208" i="1"/>
  <c r="T204" i="1"/>
  <c r="N204" i="1"/>
  <c r="M204" i="1"/>
  <c r="T200" i="1"/>
  <c r="N200" i="1"/>
  <c r="M200" i="1"/>
  <c r="T196" i="1"/>
  <c r="N196" i="1"/>
  <c r="M196" i="1"/>
  <c r="T192" i="1"/>
  <c r="N192" i="1"/>
  <c r="M192" i="1"/>
  <c r="T188" i="1"/>
  <c r="N188" i="1"/>
  <c r="M188" i="1"/>
  <c r="T184" i="1"/>
  <c r="N184" i="1"/>
  <c r="M184" i="1"/>
  <c r="T180" i="1"/>
  <c r="N180" i="1"/>
  <c r="M180" i="1"/>
  <c r="T176" i="1"/>
  <c r="N176" i="1"/>
  <c r="M176" i="1"/>
  <c r="M173" i="1"/>
  <c r="T173" i="1"/>
  <c r="N173" i="1"/>
  <c r="U542" i="1"/>
  <c r="U546" i="1"/>
  <c r="U550" i="1"/>
  <c r="U554" i="1"/>
  <c r="U558" i="1"/>
  <c r="U562" i="1"/>
  <c r="U566" i="1"/>
  <c r="U570" i="1"/>
  <c r="U574" i="1"/>
  <c r="U578" i="1"/>
  <c r="U582" i="1"/>
  <c r="U586" i="1"/>
  <c r="U590" i="1"/>
  <c r="U594" i="1"/>
  <c r="U598" i="1"/>
  <c r="U602" i="1"/>
  <c r="U605" i="1"/>
  <c r="U606" i="1"/>
  <c r="U610" i="1"/>
  <c r="U614" i="1"/>
  <c r="U618" i="1"/>
  <c r="U621" i="1"/>
  <c r="U622" i="1"/>
  <c r="U626" i="1"/>
  <c r="U630" i="1"/>
  <c r="U634" i="1"/>
  <c r="U637" i="1"/>
  <c r="U638" i="1"/>
  <c r="U642" i="1"/>
  <c r="U646" i="1"/>
  <c r="U650" i="1"/>
  <c r="U653" i="1"/>
  <c r="U654" i="1"/>
  <c r="U658" i="1"/>
  <c r="U662" i="1"/>
  <c r="U666" i="1"/>
  <c r="U669" i="1"/>
  <c r="U670" i="1"/>
  <c r="U674" i="1"/>
  <c r="U678" i="1"/>
  <c r="U682" i="1"/>
  <c r="U685" i="1"/>
  <c r="U686" i="1"/>
  <c r="U690" i="1"/>
  <c r="U694" i="1"/>
  <c r="U698" i="1"/>
  <c r="U701" i="1"/>
  <c r="U702" i="1"/>
  <c r="U706" i="1"/>
  <c r="U710" i="1"/>
  <c r="U714" i="1"/>
  <c r="U717" i="1"/>
  <c r="U718" i="1"/>
  <c r="U722" i="1"/>
  <c r="U726" i="1"/>
  <c r="U730" i="1"/>
  <c r="U733" i="1"/>
  <c r="U734" i="1"/>
  <c r="U738" i="1"/>
  <c r="U742" i="1"/>
  <c r="U746" i="1"/>
  <c r="U749" i="1"/>
  <c r="U750" i="1"/>
  <c r="U754" i="1"/>
  <c r="U758" i="1"/>
  <c r="U762" i="1"/>
  <c r="U765" i="1"/>
  <c r="U766" i="1"/>
  <c r="U770" i="1"/>
  <c r="U774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K769" i="1" l="1"/>
  <c r="U769" i="1"/>
  <c r="K764" i="1"/>
  <c r="U764" i="1"/>
  <c r="K753" i="1"/>
  <c r="U753" i="1"/>
  <c r="K748" i="1"/>
  <c r="L748" i="1" s="1"/>
  <c r="U748" i="1"/>
  <c r="K737" i="1"/>
  <c r="U737" i="1"/>
  <c r="K732" i="1"/>
  <c r="L732" i="1" s="1"/>
  <c r="U732" i="1"/>
  <c r="K721" i="1"/>
  <c r="U721" i="1"/>
  <c r="K716" i="1"/>
  <c r="L716" i="1" s="1"/>
  <c r="U716" i="1"/>
  <c r="K705" i="1"/>
  <c r="U705" i="1"/>
  <c r="K700" i="1"/>
  <c r="L700" i="1" s="1"/>
  <c r="U700" i="1"/>
  <c r="K689" i="1"/>
  <c r="U689" i="1"/>
  <c r="K684" i="1"/>
  <c r="L684" i="1" s="1"/>
  <c r="U684" i="1"/>
  <c r="K673" i="1"/>
  <c r="U673" i="1"/>
  <c r="K668" i="1"/>
  <c r="L668" i="1" s="1"/>
  <c r="U668" i="1"/>
  <c r="K657" i="1"/>
  <c r="U657" i="1"/>
  <c r="K652" i="1"/>
  <c r="L652" i="1" s="1"/>
  <c r="U652" i="1"/>
  <c r="K641" i="1"/>
  <c r="U641" i="1"/>
  <c r="K636" i="1"/>
  <c r="U636" i="1"/>
  <c r="K625" i="1"/>
  <c r="U625" i="1"/>
  <c r="K620" i="1"/>
  <c r="L620" i="1" s="1"/>
  <c r="U620" i="1"/>
  <c r="K609" i="1"/>
  <c r="U609" i="1"/>
  <c r="K604" i="1"/>
  <c r="L604" i="1" s="1"/>
  <c r="U604" i="1"/>
  <c r="K593" i="1"/>
  <c r="U593" i="1"/>
  <c r="K588" i="1"/>
  <c r="L588" i="1" s="1"/>
  <c r="U588" i="1"/>
  <c r="K577" i="1"/>
  <c r="U577" i="1"/>
  <c r="K572" i="1"/>
  <c r="L572" i="1" s="1"/>
  <c r="U572" i="1"/>
  <c r="K561" i="1"/>
  <c r="U561" i="1"/>
  <c r="K556" i="1"/>
  <c r="L556" i="1" s="1"/>
  <c r="U556" i="1"/>
  <c r="K545" i="1"/>
  <c r="U545" i="1"/>
  <c r="K540" i="1"/>
  <c r="L540" i="1" s="1"/>
  <c r="U540" i="1"/>
  <c r="K534" i="1"/>
  <c r="U534" i="1"/>
  <c r="K529" i="1"/>
  <c r="L529" i="1" s="1"/>
  <c r="U529" i="1"/>
  <c r="K524" i="1"/>
  <c r="U524" i="1"/>
  <c r="K518" i="1"/>
  <c r="L518" i="1" s="1"/>
  <c r="U518" i="1"/>
  <c r="K513" i="1"/>
  <c r="U513" i="1"/>
  <c r="K508" i="1"/>
  <c r="L508" i="1" s="1"/>
  <c r="U508" i="1"/>
  <c r="K502" i="1"/>
  <c r="U502" i="1"/>
  <c r="K497" i="1"/>
  <c r="L497" i="1" s="1"/>
  <c r="U497" i="1"/>
  <c r="K492" i="1"/>
  <c r="U492" i="1"/>
  <c r="K486" i="1"/>
  <c r="L486" i="1" s="1"/>
  <c r="U486" i="1"/>
  <c r="K481" i="1"/>
  <c r="U481" i="1"/>
  <c r="K476" i="1"/>
  <c r="L476" i="1" s="1"/>
  <c r="U476" i="1"/>
  <c r="K470" i="1"/>
  <c r="U470" i="1"/>
  <c r="K465" i="1"/>
  <c r="L465" i="1" s="1"/>
  <c r="U465" i="1"/>
  <c r="K460" i="1"/>
  <c r="U460" i="1"/>
  <c r="K454" i="1"/>
  <c r="L454" i="1" s="1"/>
  <c r="U454" i="1"/>
  <c r="K449" i="1"/>
  <c r="U449" i="1"/>
  <c r="K444" i="1"/>
  <c r="L444" i="1" s="1"/>
  <c r="U444" i="1"/>
  <c r="K438" i="1"/>
  <c r="U438" i="1"/>
  <c r="K433" i="1"/>
  <c r="L433" i="1" s="1"/>
  <c r="U433" i="1"/>
  <c r="K428" i="1"/>
  <c r="U428" i="1"/>
  <c r="K422" i="1"/>
  <c r="L422" i="1" s="1"/>
  <c r="U422" i="1"/>
  <c r="K417" i="1"/>
  <c r="U417" i="1"/>
  <c r="K412" i="1"/>
  <c r="L412" i="1" s="1"/>
  <c r="U412" i="1"/>
  <c r="K406" i="1"/>
  <c r="U406" i="1"/>
  <c r="K401" i="1"/>
  <c r="L401" i="1" s="1"/>
  <c r="U401" i="1"/>
  <c r="K396" i="1"/>
  <c r="U396" i="1"/>
  <c r="K390" i="1"/>
  <c r="L390" i="1" s="1"/>
  <c r="U390" i="1"/>
  <c r="K385" i="1"/>
  <c r="U385" i="1"/>
  <c r="K380" i="1"/>
  <c r="L380" i="1" s="1"/>
  <c r="U380" i="1"/>
  <c r="K374" i="1"/>
  <c r="U374" i="1"/>
  <c r="K369" i="1"/>
  <c r="L369" i="1" s="1"/>
  <c r="U369" i="1"/>
  <c r="K364" i="1"/>
  <c r="U364" i="1"/>
  <c r="K358" i="1"/>
  <c r="L358" i="1" s="1"/>
  <c r="U358" i="1"/>
  <c r="K353" i="1"/>
  <c r="U353" i="1"/>
  <c r="K348" i="1"/>
  <c r="U348" i="1"/>
  <c r="K342" i="1"/>
  <c r="U342" i="1"/>
  <c r="K337" i="1"/>
  <c r="L337" i="1" s="1"/>
  <c r="U337" i="1"/>
  <c r="K332" i="1"/>
  <c r="U332" i="1"/>
  <c r="K326" i="1"/>
  <c r="L326" i="1" s="1"/>
  <c r="U326" i="1"/>
  <c r="K321" i="1"/>
  <c r="L321" i="1" s="1"/>
  <c r="U321" i="1"/>
  <c r="K316" i="1"/>
  <c r="L316" i="1" s="1"/>
  <c r="U316" i="1"/>
  <c r="K310" i="1"/>
  <c r="L310" i="1" s="1"/>
  <c r="U310" i="1"/>
  <c r="K305" i="1"/>
  <c r="L305" i="1" s="1"/>
  <c r="U305" i="1"/>
  <c r="K300" i="1"/>
  <c r="L300" i="1" s="1"/>
  <c r="U300" i="1"/>
  <c r="K294" i="1"/>
  <c r="L294" i="1" s="1"/>
  <c r="U294" i="1"/>
  <c r="K289" i="1"/>
  <c r="U289" i="1"/>
  <c r="K284" i="1"/>
  <c r="L284" i="1" s="1"/>
  <c r="U284" i="1"/>
  <c r="K278" i="1"/>
  <c r="U278" i="1"/>
  <c r="K273" i="1"/>
  <c r="L273" i="1" s="1"/>
  <c r="U273" i="1"/>
  <c r="K268" i="1"/>
  <c r="L268" i="1" s="1"/>
  <c r="U268" i="1"/>
  <c r="K262" i="1"/>
  <c r="L262" i="1" s="1"/>
  <c r="U262" i="1"/>
  <c r="K257" i="1"/>
  <c r="L257" i="1" s="1"/>
  <c r="U257" i="1"/>
  <c r="K252" i="1"/>
  <c r="L252" i="1" s="1"/>
  <c r="U252" i="1"/>
  <c r="K246" i="1"/>
  <c r="L246" i="1" s="1"/>
  <c r="U246" i="1"/>
  <c r="K241" i="1"/>
  <c r="L241" i="1" s="1"/>
  <c r="U241" i="1"/>
  <c r="K236" i="1"/>
  <c r="L236" i="1" s="1"/>
  <c r="U236" i="1"/>
  <c r="K230" i="1"/>
  <c r="L230" i="1" s="1"/>
  <c r="U230" i="1"/>
  <c r="K225" i="1"/>
  <c r="U225" i="1"/>
  <c r="K220" i="1"/>
  <c r="L220" i="1" s="1"/>
  <c r="U220" i="1"/>
  <c r="K214" i="1"/>
  <c r="L214" i="1" s="1"/>
  <c r="U214" i="1"/>
  <c r="K209" i="1"/>
  <c r="L209" i="1" s="1"/>
  <c r="U209" i="1"/>
  <c r="K204" i="1"/>
  <c r="L204" i="1" s="1"/>
  <c r="U204" i="1"/>
  <c r="K198" i="1"/>
  <c r="L198" i="1" s="1"/>
  <c r="U198" i="1"/>
  <c r="K193" i="1"/>
  <c r="L193" i="1" s="1"/>
  <c r="U193" i="1"/>
  <c r="K188" i="1"/>
  <c r="L188" i="1" s="1"/>
  <c r="U188" i="1"/>
  <c r="K182" i="1"/>
  <c r="U182" i="1"/>
  <c r="K177" i="1"/>
  <c r="L177" i="1" s="1"/>
  <c r="U177" i="1"/>
  <c r="K773" i="1"/>
  <c r="L773" i="1" s="1"/>
  <c r="U773" i="1"/>
  <c r="K768" i="1"/>
  <c r="U768" i="1"/>
  <c r="K757" i="1"/>
  <c r="U757" i="1"/>
  <c r="K752" i="1"/>
  <c r="L752" i="1" s="1"/>
  <c r="U752" i="1"/>
  <c r="K741" i="1"/>
  <c r="L741" i="1" s="1"/>
  <c r="U741" i="1"/>
  <c r="K736" i="1"/>
  <c r="L736" i="1" s="1"/>
  <c r="U736" i="1"/>
  <c r="K725" i="1"/>
  <c r="U725" i="1"/>
  <c r="K720" i="1"/>
  <c r="L720" i="1" s="1"/>
  <c r="U720" i="1"/>
  <c r="K709" i="1"/>
  <c r="U709" i="1"/>
  <c r="K704" i="1"/>
  <c r="L704" i="1" s="1"/>
  <c r="U704" i="1"/>
  <c r="K693" i="1"/>
  <c r="U693" i="1"/>
  <c r="K688" i="1"/>
  <c r="L688" i="1" s="1"/>
  <c r="U688" i="1"/>
  <c r="K677" i="1"/>
  <c r="L677" i="1" s="1"/>
  <c r="U677" i="1"/>
  <c r="K672" i="1"/>
  <c r="L672" i="1" s="1"/>
  <c r="U672" i="1"/>
  <c r="K661" i="1"/>
  <c r="L661" i="1" s="1"/>
  <c r="U661" i="1"/>
  <c r="K656" i="1"/>
  <c r="L656" i="1" s="1"/>
  <c r="U656" i="1"/>
  <c r="K645" i="1"/>
  <c r="L645" i="1" s="1"/>
  <c r="U645" i="1"/>
  <c r="K640" i="1"/>
  <c r="L640" i="1" s="1"/>
  <c r="U640" i="1"/>
  <c r="K629" i="1"/>
  <c r="U629" i="1"/>
  <c r="K624" i="1"/>
  <c r="L624" i="1" s="1"/>
  <c r="U624" i="1"/>
  <c r="K613" i="1"/>
  <c r="L613" i="1" s="1"/>
  <c r="U613" i="1"/>
  <c r="K608" i="1"/>
  <c r="L608" i="1" s="1"/>
  <c r="U608" i="1"/>
  <c r="K597" i="1"/>
  <c r="U597" i="1"/>
  <c r="K592" i="1"/>
  <c r="L592" i="1" s="1"/>
  <c r="U592" i="1"/>
  <c r="K581" i="1"/>
  <c r="L581" i="1" s="1"/>
  <c r="U581" i="1"/>
  <c r="K576" i="1"/>
  <c r="L576" i="1" s="1"/>
  <c r="U576" i="1"/>
  <c r="K565" i="1"/>
  <c r="L565" i="1" s="1"/>
  <c r="U565" i="1"/>
  <c r="K560" i="1"/>
  <c r="L560" i="1" s="1"/>
  <c r="U560" i="1"/>
  <c r="K549" i="1"/>
  <c r="U549" i="1"/>
  <c r="K544" i="1"/>
  <c r="L544" i="1" s="1"/>
  <c r="U544" i="1"/>
  <c r="K538" i="1"/>
  <c r="L538" i="1" s="1"/>
  <c r="U538" i="1"/>
  <c r="K533" i="1"/>
  <c r="L533" i="1" s="1"/>
  <c r="U533" i="1"/>
  <c r="K528" i="1"/>
  <c r="U528" i="1"/>
  <c r="K522" i="1"/>
  <c r="L522" i="1" s="1"/>
  <c r="U522" i="1"/>
  <c r="K517" i="1"/>
  <c r="U517" i="1"/>
  <c r="K512" i="1"/>
  <c r="L512" i="1" s="1"/>
  <c r="U512" i="1"/>
  <c r="K506" i="1"/>
  <c r="L506" i="1" s="1"/>
  <c r="U506" i="1"/>
  <c r="K501" i="1"/>
  <c r="L501" i="1" s="1"/>
  <c r="U501" i="1"/>
  <c r="K496" i="1"/>
  <c r="L496" i="1" s="1"/>
  <c r="U496" i="1"/>
  <c r="K490" i="1"/>
  <c r="L490" i="1" s="1"/>
  <c r="U490" i="1"/>
  <c r="K485" i="1"/>
  <c r="L485" i="1" s="1"/>
  <c r="U485" i="1"/>
  <c r="K480" i="1"/>
  <c r="U480" i="1"/>
  <c r="K474" i="1"/>
  <c r="U474" i="1"/>
  <c r="K469" i="1"/>
  <c r="L469" i="1" s="1"/>
  <c r="U469" i="1"/>
  <c r="K464" i="1"/>
  <c r="U464" i="1"/>
  <c r="K458" i="1"/>
  <c r="L458" i="1" s="1"/>
  <c r="U458" i="1"/>
  <c r="K453" i="1"/>
  <c r="U453" i="1"/>
  <c r="K448" i="1"/>
  <c r="L448" i="1" s="1"/>
  <c r="U448" i="1"/>
  <c r="K442" i="1"/>
  <c r="L442" i="1" s="1"/>
  <c r="U442" i="1"/>
  <c r="K437" i="1"/>
  <c r="L437" i="1" s="1"/>
  <c r="U437" i="1"/>
  <c r="K432" i="1"/>
  <c r="U432" i="1"/>
  <c r="K426" i="1"/>
  <c r="L426" i="1" s="1"/>
  <c r="U426" i="1"/>
  <c r="K421" i="1"/>
  <c r="U421" i="1"/>
  <c r="K416" i="1"/>
  <c r="L416" i="1" s="1"/>
  <c r="U416" i="1"/>
  <c r="K410" i="1"/>
  <c r="U410" i="1"/>
  <c r="K405" i="1"/>
  <c r="L405" i="1" s="1"/>
  <c r="U405" i="1"/>
  <c r="K400" i="1"/>
  <c r="L400" i="1" s="1"/>
  <c r="U400" i="1"/>
  <c r="K394" i="1"/>
  <c r="L394" i="1" s="1"/>
  <c r="U394" i="1"/>
  <c r="K389" i="1"/>
  <c r="U389" i="1"/>
  <c r="K384" i="1"/>
  <c r="L384" i="1" s="1"/>
  <c r="U384" i="1"/>
  <c r="K378" i="1"/>
  <c r="U378" i="1"/>
  <c r="K373" i="1"/>
  <c r="L373" i="1" s="1"/>
  <c r="U373" i="1"/>
  <c r="K368" i="1"/>
  <c r="L368" i="1" s="1"/>
  <c r="U368" i="1"/>
  <c r="K362" i="1"/>
  <c r="L362" i="1" s="1"/>
  <c r="U362" i="1"/>
  <c r="K357" i="1"/>
  <c r="L357" i="1" s="1"/>
  <c r="U357" i="1"/>
  <c r="K352" i="1"/>
  <c r="L352" i="1" s="1"/>
  <c r="U352" i="1"/>
  <c r="K346" i="1"/>
  <c r="L346" i="1" s="1"/>
  <c r="U346" i="1"/>
  <c r="K341" i="1"/>
  <c r="L341" i="1" s="1"/>
  <c r="U341" i="1"/>
  <c r="K336" i="1"/>
  <c r="U336" i="1"/>
  <c r="K330" i="1"/>
  <c r="L330" i="1" s="1"/>
  <c r="U330" i="1"/>
  <c r="K325" i="1"/>
  <c r="U325" i="1"/>
  <c r="K320" i="1"/>
  <c r="L320" i="1" s="1"/>
  <c r="U320" i="1"/>
  <c r="K314" i="1"/>
  <c r="U314" i="1"/>
  <c r="K309" i="1"/>
  <c r="L309" i="1" s="1"/>
  <c r="U309" i="1"/>
  <c r="K304" i="1"/>
  <c r="U304" i="1"/>
  <c r="K298" i="1"/>
  <c r="L298" i="1" s="1"/>
  <c r="U298" i="1"/>
  <c r="K293" i="1"/>
  <c r="L293" i="1" s="1"/>
  <c r="U293" i="1"/>
  <c r="K288" i="1"/>
  <c r="L288" i="1" s="1"/>
  <c r="U288" i="1"/>
  <c r="K282" i="1"/>
  <c r="L282" i="1" s="1"/>
  <c r="U282" i="1"/>
  <c r="K277" i="1"/>
  <c r="L277" i="1" s="1"/>
  <c r="U277" i="1"/>
  <c r="K272" i="1"/>
  <c r="L272" i="1" s="1"/>
  <c r="U272" i="1"/>
  <c r="K266" i="1"/>
  <c r="L266" i="1" s="1"/>
  <c r="U266" i="1"/>
  <c r="K261" i="1"/>
  <c r="L261" i="1" s="1"/>
  <c r="U261" i="1"/>
  <c r="K256" i="1"/>
  <c r="L256" i="1" s="1"/>
  <c r="U256" i="1"/>
  <c r="K250" i="1"/>
  <c r="L250" i="1" s="1"/>
  <c r="U250" i="1"/>
  <c r="K245" i="1"/>
  <c r="L245" i="1" s="1"/>
  <c r="U245" i="1"/>
  <c r="K240" i="1"/>
  <c r="L240" i="1" s="1"/>
  <c r="U240" i="1"/>
  <c r="K234" i="1"/>
  <c r="L234" i="1" s="1"/>
  <c r="U234" i="1"/>
  <c r="K229" i="1"/>
  <c r="U229" i="1"/>
  <c r="K224" i="1"/>
  <c r="L224" i="1" s="1"/>
  <c r="U224" i="1"/>
  <c r="K218" i="1"/>
  <c r="U218" i="1"/>
  <c r="K213" i="1"/>
  <c r="L213" i="1" s="1"/>
  <c r="U213" i="1"/>
  <c r="K208" i="1"/>
  <c r="U208" i="1"/>
  <c r="K202" i="1"/>
  <c r="L202" i="1" s="1"/>
  <c r="U202" i="1"/>
  <c r="K197" i="1"/>
  <c r="L197" i="1" s="1"/>
  <c r="U197" i="1"/>
  <c r="K192" i="1"/>
  <c r="L192" i="1" s="1"/>
  <c r="U192" i="1"/>
  <c r="K186" i="1"/>
  <c r="L186" i="1" s="1"/>
  <c r="U186" i="1"/>
  <c r="K181" i="1"/>
  <c r="L181" i="1" s="1"/>
  <c r="U181" i="1"/>
  <c r="K176" i="1"/>
  <c r="L176" i="1" s="1"/>
  <c r="U176" i="1"/>
  <c r="K777" i="1"/>
  <c r="L777" i="1" s="1"/>
  <c r="U777" i="1"/>
  <c r="K772" i="1"/>
  <c r="L772" i="1" s="1"/>
  <c r="U772" i="1"/>
  <c r="K761" i="1"/>
  <c r="L761" i="1" s="1"/>
  <c r="U761" i="1"/>
  <c r="K756" i="1"/>
  <c r="L756" i="1" s="1"/>
  <c r="U756" i="1"/>
  <c r="K745" i="1"/>
  <c r="L745" i="1" s="1"/>
  <c r="U745" i="1"/>
  <c r="K740" i="1"/>
  <c r="L740" i="1" s="1"/>
  <c r="U740" i="1"/>
  <c r="K729" i="1"/>
  <c r="L729" i="1" s="1"/>
  <c r="U729" i="1"/>
  <c r="K724" i="1"/>
  <c r="U724" i="1"/>
  <c r="K713" i="1"/>
  <c r="L713" i="1" s="1"/>
  <c r="U713" i="1"/>
  <c r="K708" i="1"/>
  <c r="U708" i="1"/>
  <c r="K697" i="1"/>
  <c r="L697" i="1" s="1"/>
  <c r="U697" i="1"/>
  <c r="K692" i="1"/>
  <c r="L692" i="1" s="1"/>
  <c r="U692" i="1"/>
  <c r="K681" i="1"/>
  <c r="L681" i="1" s="1"/>
  <c r="U681" i="1"/>
  <c r="K676" i="1"/>
  <c r="L676" i="1" s="1"/>
  <c r="U676" i="1"/>
  <c r="K665" i="1"/>
  <c r="L665" i="1" s="1"/>
  <c r="U665" i="1"/>
  <c r="K660" i="1"/>
  <c r="U660" i="1"/>
  <c r="K649" i="1"/>
  <c r="L649" i="1" s="1"/>
  <c r="U649" i="1"/>
  <c r="K644" i="1"/>
  <c r="L644" i="1" s="1"/>
  <c r="U644" i="1"/>
  <c r="K633" i="1"/>
  <c r="L633" i="1" s="1"/>
  <c r="U633" i="1"/>
  <c r="K628" i="1"/>
  <c r="L628" i="1" s="1"/>
  <c r="U628" i="1"/>
  <c r="K617" i="1"/>
  <c r="L617" i="1" s="1"/>
  <c r="U617" i="1"/>
  <c r="K612" i="1"/>
  <c r="L612" i="1" s="1"/>
  <c r="U612" i="1"/>
  <c r="K601" i="1"/>
  <c r="L601" i="1" s="1"/>
  <c r="U601" i="1"/>
  <c r="K596" i="1"/>
  <c r="L596" i="1" s="1"/>
  <c r="U596" i="1"/>
  <c r="K585" i="1"/>
  <c r="L585" i="1" s="1"/>
  <c r="U585" i="1"/>
  <c r="K580" i="1"/>
  <c r="L580" i="1" s="1"/>
  <c r="U580" i="1"/>
  <c r="K569" i="1"/>
  <c r="L569" i="1" s="1"/>
  <c r="U569" i="1"/>
  <c r="K564" i="1"/>
  <c r="U564" i="1"/>
  <c r="K553" i="1"/>
  <c r="L553" i="1" s="1"/>
  <c r="U553" i="1"/>
  <c r="K548" i="1"/>
  <c r="L548" i="1" s="1"/>
  <c r="U548" i="1"/>
  <c r="K537" i="1"/>
  <c r="L537" i="1" s="1"/>
  <c r="U537" i="1"/>
  <c r="K532" i="1"/>
  <c r="L532" i="1" s="1"/>
  <c r="U532" i="1"/>
  <c r="K526" i="1"/>
  <c r="L526" i="1" s="1"/>
  <c r="U526" i="1"/>
  <c r="K521" i="1"/>
  <c r="L521" i="1" s="1"/>
  <c r="U521" i="1"/>
  <c r="K516" i="1"/>
  <c r="L516" i="1" s="1"/>
  <c r="U516" i="1"/>
  <c r="K510" i="1"/>
  <c r="L510" i="1" s="1"/>
  <c r="U510" i="1"/>
  <c r="K505" i="1"/>
  <c r="L505" i="1" s="1"/>
  <c r="U505" i="1"/>
  <c r="K500" i="1"/>
  <c r="L500" i="1" s="1"/>
  <c r="U500" i="1"/>
  <c r="K494" i="1"/>
  <c r="L494" i="1" s="1"/>
  <c r="U494" i="1"/>
  <c r="K489" i="1"/>
  <c r="L489" i="1" s="1"/>
  <c r="U489" i="1"/>
  <c r="K484" i="1"/>
  <c r="L484" i="1" s="1"/>
  <c r="U484" i="1"/>
  <c r="K478" i="1"/>
  <c r="L478" i="1" s="1"/>
  <c r="U478" i="1"/>
  <c r="K473" i="1"/>
  <c r="L473" i="1" s="1"/>
  <c r="U473" i="1"/>
  <c r="K468" i="1"/>
  <c r="L468" i="1" s="1"/>
  <c r="U468" i="1"/>
  <c r="K462" i="1"/>
  <c r="L462" i="1" s="1"/>
  <c r="U462" i="1"/>
  <c r="K457" i="1"/>
  <c r="L457" i="1" s="1"/>
  <c r="U457" i="1"/>
  <c r="K452" i="1"/>
  <c r="L452" i="1" s="1"/>
  <c r="U452" i="1"/>
  <c r="K446" i="1"/>
  <c r="L446" i="1" s="1"/>
  <c r="U446" i="1"/>
  <c r="K441" i="1"/>
  <c r="L441" i="1" s="1"/>
  <c r="U441" i="1"/>
  <c r="K436" i="1"/>
  <c r="L436" i="1" s="1"/>
  <c r="U436" i="1"/>
  <c r="K430" i="1"/>
  <c r="L430" i="1" s="1"/>
  <c r="U430" i="1"/>
  <c r="K425" i="1"/>
  <c r="L425" i="1" s="1"/>
  <c r="U425" i="1"/>
  <c r="K420" i="1"/>
  <c r="L420" i="1" s="1"/>
  <c r="U420" i="1"/>
  <c r="K414" i="1"/>
  <c r="L414" i="1" s="1"/>
  <c r="U414" i="1"/>
  <c r="K409" i="1"/>
  <c r="L409" i="1" s="1"/>
  <c r="U409" i="1"/>
  <c r="K404" i="1"/>
  <c r="L404" i="1" s="1"/>
  <c r="U404" i="1"/>
  <c r="K398" i="1"/>
  <c r="L398" i="1" s="1"/>
  <c r="U398" i="1"/>
  <c r="K393" i="1"/>
  <c r="L393" i="1" s="1"/>
  <c r="U393" i="1"/>
  <c r="K388" i="1"/>
  <c r="L388" i="1" s="1"/>
  <c r="U388" i="1"/>
  <c r="K382" i="1"/>
  <c r="L382" i="1" s="1"/>
  <c r="U382" i="1"/>
  <c r="K377" i="1"/>
  <c r="L377" i="1" s="1"/>
  <c r="U377" i="1"/>
  <c r="K372" i="1"/>
  <c r="U372" i="1"/>
  <c r="K366" i="1"/>
  <c r="L366" i="1" s="1"/>
  <c r="U366" i="1"/>
  <c r="K361" i="1"/>
  <c r="L361" i="1" s="1"/>
  <c r="U361" i="1"/>
  <c r="K356" i="1"/>
  <c r="L356" i="1" s="1"/>
  <c r="U356" i="1"/>
  <c r="K350" i="1"/>
  <c r="L350" i="1" s="1"/>
  <c r="U350" i="1"/>
  <c r="K345" i="1"/>
  <c r="L345" i="1" s="1"/>
  <c r="U345" i="1"/>
  <c r="K340" i="1"/>
  <c r="L340" i="1" s="1"/>
  <c r="U340" i="1"/>
  <c r="K334" i="1"/>
  <c r="L334" i="1" s="1"/>
  <c r="U334" i="1"/>
  <c r="K329" i="1"/>
  <c r="L329" i="1" s="1"/>
  <c r="U329" i="1"/>
  <c r="K324" i="1"/>
  <c r="L324" i="1" s="1"/>
  <c r="U324" i="1"/>
  <c r="K318" i="1"/>
  <c r="L318" i="1" s="1"/>
  <c r="U318" i="1"/>
  <c r="K313" i="1"/>
  <c r="L313" i="1" s="1"/>
  <c r="U313" i="1"/>
  <c r="K308" i="1"/>
  <c r="L308" i="1" s="1"/>
  <c r="U308" i="1"/>
  <c r="K302" i="1"/>
  <c r="L302" i="1" s="1"/>
  <c r="U302" i="1"/>
  <c r="K297" i="1"/>
  <c r="U297" i="1"/>
  <c r="K292" i="1"/>
  <c r="L292" i="1" s="1"/>
  <c r="U292" i="1"/>
  <c r="K286" i="1"/>
  <c r="L286" i="1" s="1"/>
  <c r="U286" i="1"/>
  <c r="K281" i="1"/>
  <c r="L281" i="1" s="1"/>
  <c r="U281" i="1"/>
  <c r="K276" i="1"/>
  <c r="L276" i="1" s="1"/>
  <c r="U276" i="1"/>
  <c r="K270" i="1"/>
  <c r="L270" i="1" s="1"/>
  <c r="U270" i="1"/>
  <c r="K265" i="1"/>
  <c r="L265" i="1" s="1"/>
  <c r="U265" i="1"/>
  <c r="K260" i="1"/>
  <c r="L260" i="1" s="1"/>
  <c r="U260" i="1"/>
  <c r="K254" i="1"/>
  <c r="L254" i="1" s="1"/>
  <c r="U254" i="1"/>
  <c r="K249" i="1"/>
  <c r="L249" i="1" s="1"/>
  <c r="U249" i="1"/>
  <c r="K244" i="1"/>
  <c r="L244" i="1" s="1"/>
  <c r="U244" i="1"/>
  <c r="K238" i="1"/>
  <c r="L238" i="1" s="1"/>
  <c r="U238" i="1"/>
  <c r="K233" i="1"/>
  <c r="U233" i="1"/>
  <c r="K228" i="1"/>
  <c r="L228" i="1" s="1"/>
  <c r="U228" i="1"/>
  <c r="K222" i="1"/>
  <c r="L222" i="1" s="1"/>
  <c r="U222" i="1"/>
  <c r="K217" i="1"/>
  <c r="L217" i="1" s="1"/>
  <c r="U217" i="1"/>
  <c r="K212" i="1"/>
  <c r="L212" i="1" s="1"/>
  <c r="U212" i="1"/>
  <c r="K206" i="1"/>
  <c r="L206" i="1" s="1"/>
  <c r="U206" i="1"/>
  <c r="K201" i="1"/>
  <c r="L201" i="1" s="1"/>
  <c r="U201" i="1"/>
  <c r="K196" i="1"/>
  <c r="L196" i="1" s="1"/>
  <c r="U196" i="1"/>
  <c r="K190" i="1"/>
  <c r="L190" i="1" s="1"/>
  <c r="U190" i="1"/>
  <c r="K185" i="1"/>
  <c r="L185" i="1" s="1"/>
  <c r="U185" i="1"/>
  <c r="K180" i="1"/>
  <c r="L180" i="1" s="1"/>
  <c r="U180" i="1"/>
  <c r="K174" i="1"/>
  <c r="L174" i="1" s="1"/>
  <c r="U174" i="1"/>
  <c r="K776" i="1"/>
  <c r="L776" i="1" s="1"/>
  <c r="U776" i="1"/>
  <c r="K760" i="1"/>
  <c r="L760" i="1" s="1"/>
  <c r="U760" i="1"/>
  <c r="K744" i="1"/>
  <c r="L744" i="1" s="1"/>
  <c r="U744" i="1"/>
  <c r="K728" i="1"/>
  <c r="L728" i="1" s="1"/>
  <c r="U728" i="1"/>
  <c r="K712" i="1"/>
  <c r="L712" i="1" s="1"/>
  <c r="U712" i="1"/>
  <c r="K696" i="1"/>
  <c r="L696" i="1" s="1"/>
  <c r="U696" i="1"/>
  <c r="K680" i="1"/>
  <c r="L680" i="1" s="1"/>
  <c r="U680" i="1"/>
  <c r="K664" i="1"/>
  <c r="L664" i="1" s="1"/>
  <c r="U664" i="1"/>
  <c r="K648" i="1"/>
  <c r="L648" i="1" s="1"/>
  <c r="U648" i="1"/>
  <c r="K632" i="1"/>
  <c r="L632" i="1" s="1"/>
  <c r="U632" i="1"/>
  <c r="K616" i="1"/>
  <c r="L616" i="1" s="1"/>
  <c r="U616" i="1"/>
  <c r="K600" i="1"/>
  <c r="L600" i="1" s="1"/>
  <c r="U600" i="1"/>
  <c r="K589" i="1"/>
  <c r="L589" i="1" s="1"/>
  <c r="U589" i="1"/>
  <c r="K584" i="1"/>
  <c r="L584" i="1" s="1"/>
  <c r="U584" i="1"/>
  <c r="K573" i="1"/>
  <c r="L573" i="1" s="1"/>
  <c r="U573" i="1"/>
  <c r="K568" i="1"/>
  <c r="L568" i="1" s="1"/>
  <c r="U568" i="1"/>
  <c r="K557" i="1"/>
  <c r="L557" i="1" s="1"/>
  <c r="U557" i="1"/>
  <c r="K552" i="1"/>
  <c r="L552" i="1" s="1"/>
  <c r="U552" i="1"/>
  <c r="K541" i="1"/>
  <c r="L541" i="1" s="1"/>
  <c r="U541" i="1"/>
  <c r="K536" i="1"/>
  <c r="L536" i="1" s="1"/>
  <c r="U536" i="1"/>
  <c r="K530" i="1"/>
  <c r="L530" i="1" s="1"/>
  <c r="U530" i="1"/>
  <c r="K525" i="1"/>
  <c r="L525" i="1" s="1"/>
  <c r="U525" i="1"/>
  <c r="K520" i="1"/>
  <c r="L520" i="1" s="1"/>
  <c r="U520" i="1"/>
  <c r="K514" i="1"/>
  <c r="L514" i="1" s="1"/>
  <c r="U514" i="1"/>
  <c r="K509" i="1"/>
  <c r="L509" i="1" s="1"/>
  <c r="U509" i="1"/>
  <c r="K504" i="1"/>
  <c r="L504" i="1" s="1"/>
  <c r="U504" i="1"/>
  <c r="K498" i="1"/>
  <c r="L498" i="1" s="1"/>
  <c r="U498" i="1"/>
  <c r="K493" i="1"/>
  <c r="L493" i="1" s="1"/>
  <c r="U493" i="1"/>
  <c r="K488" i="1"/>
  <c r="L488" i="1" s="1"/>
  <c r="U488" i="1"/>
  <c r="K482" i="1"/>
  <c r="L482" i="1" s="1"/>
  <c r="U482" i="1"/>
  <c r="K477" i="1"/>
  <c r="L477" i="1" s="1"/>
  <c r="U477" i="1"/>
  <c r="K472" i="1"/>
  <c r="L472" i="1" s="1"/>
  <c r="U472" i="1"/>
  <c r="K466" i="1"/>
  <c r="L466" i="1" s="1"/>
  <c r="U466" i="1"/>
  <c r="K461" i="1"/>
  <c r="L461" i="1" s="1"/>
  <c r="U461" i="1"/>
  <c r="K456" i="1"/>
  <c r="L456" i="1" s="1"/>
  <c r="U456" i="1"/>
  <c r="K450" i="1"/>
  <c r="L450" i="1" s="1"/>
  <c r="U450" i="1"/>
  <c r="K445" i="1"/>
  <c r="L445" i="1" s="1"/>
  <c r="U445" i="1"/>
  <c r="K440" i="1"/>
  <c r="L440" i="1" s="1"/>
  <c r="U440" i="1"/>
  <c r="K434" i="1"/>
  <c r="L434" i="1" s="1"/>
  <c r="U434" i="1"/>
  <c r="K429" i="1"/>
  <c r="L429" i="1" s="1"/>
  <c r="U429" i="1"/>
  <c r="K424" i="1"/>
  <c r="L424" i="1" s="1"/>
  <c r="U424" i="1"/>
  <c r="K418" i="1"/>
  <c r="L418" i="1" s="1"/>
  <c r="U418" i="1"/>
  <c r="K413" i="1"/>
  <c r="L413" i="1" s="1"/>
  <c r="U413" i="1"/>
  <c r="K408" i="1"/>
  <c r="L408" i="1" s="1"/>
  <c r="U408" i="1"/>
  <c r="K402" i="1"/>
  <c r="L402" i="1" s="1"/>
  <c r="U402" i="1"/>
  <c r="K397" i="1"/>
  <c r="L397" i="1" s="1"/>
  <c r="U397" i="1"/>
  <c r="K392" i="1"/>
  <c r="L392" i="1" s="1"/>
  <c r="U392" i="1"/>
  <c r="K386" i="1"/>
  <c r="L386" i="1" s="1"/>
  <c r="U386" i="1"/>
  <c r="K381" i="1"/>
  <c r="L381" i="1" s="1"/>
  <c r="U381" i="1"/>
  <c r="K376" i="1"/>
  <c r="L376" i="1" s="1"/>
  <c r="U376" i="1"/>
  <c r="K370" i="1"/>
  <c r="L370" i="1" s="1"/>
  <c r="U370" i="1"/>
  <c r="K365" i="1"/>
  <c r="L365" i="1" s="1"/>
  <c r="U365" i="1"/>
  <c r="K360" i="1"/>
  <c r="L360" i="1" s="1"/>
  <c r="U360" i="1"/>
  <c r="K354" i="1"/>
  <c r="L354" i="1" s="1"/>
  <c r="U354" i="1"/>
  <c r="K349" i="1"/>
  <c r="L349" i="1" s="1"/>
  <c r="U349" i="1"/>
  <c r="K344" i="1"/>
  <c r="L344" i="1" s="1"/>
  <c r="U344" i="1"/>
  <c r="K338" i="1"/>
  <c r="L338" i="1" s="1"/>
  <c r="U338" i="1"/>
  <c r="K333" i="1"/>
  <c r="L333" i="1" s="1"/>
  <c r="U333" i="1"/>
  <c r="K328" i="1"/>
  <c r="L328" i="1" s="1"/>
  <c r="U328" i="1"/>
  <c r="K322" i="1"/>
  <c r="L322" i="1" s="1"/>
  <c r="U322" i="1"/>
  <c r="K317" i="1"/>
  <c r="L317" i="1" s="1"/>
  <c r="U317" i="1"/>
  <c r="K312" i="1"/>
  <c r="L312" i="1" s="1"/>
  <c r="U312" i="1"/>
  <c r="K306" i="1"/>
  <c r="L306" i="1" s="1"/>
  <c r="U306" i="1"/>
  <c r="K301" i="1"/>
  <c r="L301" i="1" s="1"/>
  <c r="U301" i="1"/>
  <c r="K296" i="1"/>
  <c r="L296" i="1" s="1"/>
  <c r="U296" i="1"/>
  <c r="K290" i="1"/>
  <c r="L290" i="1" s="1"/>
  <c r="U290" i="1"/>
  <c r="K285" i="1"/>
  <c r="L285" i="1" s="1"/>
  <c r="U285" i="1"/>
  <c r="K280" i="1"/>
  <c r="L280" i="1" s="1"/>
  <c r="U280" i="1"/>
  <c r="K274" i="1"/>
  <c r="L274" i="1" s="1"/>
  <c r="U274" i="1"/>
  <c r="K269" i="1"/>
  <c r="L269" i="1" s="1"/>
  <c r="U269" i="1"/>
  <c r="K264" i="1"/>
  <c r="L264" i="1" s="1"/>
  <c r="U264" i="1"/>
  <c r="K258" i="1"/>
  <c r="L258" i="1" s="1"/>
  <c r="U258" i="1"/>
  <c r="K253" i="1"/>
  <c r="L253" i="1" s="1"/>
  <c r="U253" i="1"/>
  <c r="K248" i="1"/>
  <c r="L248" i="1" s="1"/>
  <c r="U248" i="1"/>
  <c r="K242" i="1"/>
  <c r="L242" i="1" s="1"/>
  <c r="U242" i="1"/>
  <c r="K237" i="1"/>
  <c r="L237" i="1" s="1"/>
  <c r="U237" i="1"/>
  <c r="K232" i="1"/>
  <c r="L232" i="1" s="1"/>
  <c r="U232" i="1"/>
  <c r="K226" i="1"/>
  <c r="L226" i="1" s="1"/>
  <c r="U226" i="1"/>
  <c r="K221" i="1"/>
  <c r="L221" i="1" s="1"/>
  <c r="U221" i="1"/>
  <c r="K216" i="1"/>
  <c r="L216" i="1" s="1"/>
  <c r="U216" i="1"/>
  <c r="K210" i="1"/>
  <c r="L210" i="1" s="1"/>
  <c r="U210" i="1"/>
  <c r="K205" i="1"/>
  <c r="L205" i="1" s="1"/>
  <c r="U205" i="1"/>
  <c r="K200" i="1"/>
  <c r="L200" i="1" s="1"/>
  <c r="U200" i="1"/>
  <c r="K194" i="1"/>
  <c r="L194" i="1" s="1"/>
  <c r="U194" i="1"/>
  <c r="K189" i="1"/>
  <c r="L189" i="1" s="1"/>
  <c r="U189" i="1"/>
  <c r="K184" i="1"/>
  <c r="L184" i="1" s="1"/>
  <c r="U184" i="1"/>
  <c r="K178" i="1"/>
  <c r="L178" i="1" s="1"/>
  <c r="U178" i="1"/>
  <c r="K173" i="1"/>
  <c r="L173" i="1" s="1"/>
  <c r="U173" i="1"/>
  <c r="K774" i="1"/>
  <c r="L774" i="1" s="1"/>
  <c r="K758" i="1"/>
  <c r="L758" i="1" s="1"/>
  <c r="K742" i="1"/>
  <c r="L742" i="1" s="1"/>
  <c r="K726" i="1"/>
  <c r="L726" i="1" s="1"/>
  <c r="K710" i="1"/>
  <c r="L710" i="1" s="1"/>
  <c r="K694" i="1"/>
  <c r="L694" i="1" s="1"/>
  <c r="K678" i="1"/>
  <c r="L678" i="1" s="1"/>
  <c r="K662" i="1"/>
  <c r="L662" i="1" s="1"/>
  <c r="K646" i="1"/>
  <c r="L646" i="1" s="1"/>
  <c r="K630" i="1"/>
  <c r="L630" i="1" s="1"/>
  <c r="K614" i="1"/>
  <c r="L614" i="1" s="1"/>
  <c r="K598" i="1"/>
  <c r="L598" i="1" s="1"/>
  <c r="K582" i="1"/>
  <c r="L582" i="1" s="1"/>
  <c r="K566" i="1"/>
  <c r="L566" i="1" s="1"/>
  <c r="K550" i="1"/>
  <c r="L550" i="1" s="1"/>
  <c r="K762" i="1"/>
  <c r="L762" i="1" s="1"/>
  <c r="K746" i="1"/>
  <c r="L746" i="1" s="1"/>
  <c r="K730" i="1"/>
  <c r="L730" i="1" s="1"/>
  <c r="K714" i="1"/>
  <c r="L714" i="1" s="1"/>
  <c r="K698" i="1"/>
  <c r="L698" i="1" s="1"/>
  <c r="K682" i="1"/>
  <c r="L682" i="1" s="1"/>
  <c r="K666" i="1"/>
  <c r="L666" i="1" s="1"/>
  <c r="K650" i="1"/>
  <c r="L650" i="1" s="1"/>
  <c r="K634" i="1"/>
  <c r="L634" i="1" s="1"/>
  <c r="K618" i="1"/>
  <c r="L618" i="1" s="1"/>
  <c r="K602" i="1"/>
  <c r="L602" i="1" s="1"/>
  <c r="K586" i="1"/>
  <c r="L586" i="1" s="1"/>
  <c r="K570" i="1"/>
  <c r="L570" i="1" s="1"/>
  <c r="K554" i="1"/>
  <c r="L554" i="1" s="1"/>
  <c r="K766" i="1"/>
  <c r="L766" i="1" s="1"/>
  <c r="K750" i="1"/>
  <c r="L750" i="1" s="1"/>
  <c r="K734" i="1"/>
  <c r="L734" i="1" s="1"/>
  <c r="K718" i="1"/>
  <c r="L718" i="1" s="1"/>
  <c r="K702" i="1"/>
  <c r="L702" i="1" s="1"/>
  <c r="K686" i="1"/>
  <c r="L686" i="1" s="1"/>
  <c r="K670" i="1"/>
  <c r="L670" i="1" s="1"/>
  <c r="K654" i="1"/>
  <c r="L654" i="1" s="1"/>
  <c r="K638" i="1"/>
  <c r="L638" i="1" s="1"/>
  <c r="K622" i="1"/>
  <c r="L622" i="1" s="1"/>
  <c r="K606" i="1"/>
  <c r="L606" i="1" s="1"/>
  <c r="K590" i="1"/>
  <c r="L590" i="1" s="1"/>
  <c r="K574" i="1"/>
  <c r="L574" i="1" s="1"/>
  <c r="K558" i="1"/>
  <c r="L558" i="1" s="1"/>
  <c r="K542" i="1"/>
  <c r="L542" i="1" s="1"/>
  <c r="K770" i="1"/>
  <c r="L770" i="1" s="1"/>
  <c r="K765" i="1"/>
  <c r="L765" i="1" s="1"/>
  <c r="K754" i="1"/>
  <c r="L754" i="1" s="1"/>
  <c r="K749" i="1"/>
  <c r="L749" i="1" s="1"/>
  <c r="K738" i="1"/>
  <c r="L738" i="1" s="1"/>
  <c r="K733" i="1"/>
  <c r="L733" i="1" s="1"/>
  <c r="K722" i="1"/>
  <c r="L722" i="1" s="1"/>
  <c r="K717" i="1"/>
  <c r="L717" i="1" s="1"/>
  <c r="K706" i="1"/>
  <c r="L706" i="1" s="1"/>
  <c r="K701" i="1"/>
  <c r="L701" i="1" s="1"/>
  <c r="K690" i="1"/>
  <c r="L690" i="1" s="1"/>
  <c r="K685" i="1"/>
  <c r="L685" i="1" s="1"/>
  <c r="K674" i="1"/>
  <c r="L674" i="1" s="1"/>
  <c r="K669" i="1"/>
  <c r="L669" i="1" s="1"/>
  <c r="K658" i="1"/>
  <c r="L658" i="1" s="1"/>
  <c r="K653" i="1"/>
  <c r="L653" i="1" s="1"/>
  <c r="K642" i="1"/>
  <c r="L642" i="1" s="1"/>
  <c r="K637" i="1"/>
  <c r="L637" i="1" s="1"/>
  <c r="K626" i="1"/>
  <c r="L626" i="1" s="1"/>
  <c r="K621" i="1"/>
  <c r="L621" i="1" s="1"/>
  <c r="K610" i="1"/>
  <c r="L610" i="1" s="1"/>
  <c r="K605" i="1"/>
  <c r="L605" i="1" s="1"/>
  <c r="K594" i="1"/>
  <c r="L594" i="1" s="1"/>
  <c r="K578" i="1"/>
  <c r="L578" i="1" s="1"/>
  <c r="K562" i="1"/>
  <c r="L562" i="1" s="1"/>
  <c r="K546" i="1"/>
  <c r="L546" i="1" s="1"/>
  <c r="L768" i="1"/>
  <c r="L480" i="1"/>
  <c r="L372" i="1"/>
  <c r="L769" i="1"/>
  <c r="L764" i="1"/>
  <c r="L753" i="1"/>
  <c r="L737" i="1"/>
  <c r="L721" i="1"/>
  <c r="L705" i="1"/>
  <c r="L689" i="1"/>
  <c r="L673" i="1"/>
  <c r="L657" i="1"/>
  <c r="L641" i="1"/>
  <c r="L636" i="1"/>
  <c r="L625" i="1"/>
  <c r="L609" i="1"/>
  <c r="L593" i="1"/>
  <c r="L577" i="1"/>
  <c r="L561" i="1"/>
  <c r="L545" i="1"/>
  <c r="L534" i="1"/>
  <c r="L524" i="1"/>
  <c r="L513" i="1"/>
  <c r="L502" i="1"/>
  <c r="L492" i="1"/>
  <c r="L481" i="1"/>
  <c r="L470" i="1"/>
  <c r="L460" i="1"/>
  <c r="L449" i="1"/>
  <c r="L438" i="1"/>
  <c r="L428" i="1"/>
  <c r="L417" i="1"/>
  <c r="L406" i="1"/>
  <c r="L396" i="1"/>
  <c r="L385" i="1"/>
  <c r="L374" i="1"/>
  <c r="L364" i="1"/>
  <c r="L353" i="1"/>
  <c r="L348" i="1"/>
  <c r="L342" i="1"/>
  <c r="L332" i="1"/>
  <c r="L289" i="1"/>
  <c r="L278" i="1"/>
  <c r="L225" i="1"/>
  <c r="L182" i="1"/>
  <c r="U499" i="1"/>
  <c r="U487" i="1"/>
  <c r="U455" i="1"/>
  <c r="U439" i="1"/>
  <c r="U423" i="1"/>
  <c r="U391" i="1"/>
  <c r="U383" i="1"/>
  <c r="U355" i="1"/>
  <c r="U343" i="1"/>
  <c r="U331" i="1"/>
  <c r="U307" i="1"/>
  <c r="U295" i="1"/>
  <c r="U283" i="1"/>
  <c r="U259" i="1"/>
  <c r="U247" i="1"/>
  <c r="U235" i="1"/>
  <c r="U211" i="1"/>
  <c r="U199" i="1"/>
  <c r="U187" i="1"/>
  <c r="U479" i="1"/>
  <c r="U463" i="1"/>
  <c r="U447" i="1"/>
  <c r="U427" i="1"/>
  <c r="U415" i="1"/>
  <c r="U375" i="1"/>
  <c r="U359" i="1"/>
  <c r="U347" i="1"/>
  <c r="U339" i="1"/>
  <c r="U327" i="1"/>
  <c r="U311" i="1"/>
  <c r="U291" i="1"/>
  <c r="U279" i="1"/>
  <c r="U263" i="1"/>
  <c r="U243" i="1"/>
  <c r="U231" i="1"/>
  <c r="U215" i="1"/>
  <c r="U195" i="1"/>
  <c r="U183" i="1"/>
  <c r="U691" i="1"/>
  <c r="U683" i="1"/>
  <c r="U675" i="1"/>
  <c r="U667" i="1"/>
  <c r="U659" i="1"/>
  <c r="U651" i="1"/>
  <c r="U643" i="1"/>
  <c r="U635" i="1"/>
  <c r="U627" i="1"/>
  <c r="U619" i="1"/>
  <c r="U611" i="1"/>
  <c r="U603" i="1"/>
  <c r="U595" i="1"/>
  <c r="U587" i="1"/>
  <c r="U579" i="1"/>
  <c r="U571" i="1"/>
  <c r="U563" i="1"/>
  <c r="U555" i="1"/>
  <c r="U547" i="1"/>
  <c r="U539" i="1"/>
  <c r="U531" i="1"/>
  <c r="U523" i="1"/>
  <c r="U491" i="1"/>
  <c r="U475" i="1"/>
  <c r="U443" i="1"/>
  <c r="U411" i="1"/>
  <c r="U399" i="1"/>
  <c r="U379" i="1"/>
  <c r="U363" i="1"/>
  <c r="U323" i="1"/>
  <c r="U315" i="1"/>
  <c r="U299" i="1"/>
  <c r="U275" i="1"/>
  <c r="U267" i="1"/>
  <c r="U251" i="1"/>
  <c r="U227" i="1"/>
  <c r="U219" i="1"/>
  <c r="U203" i="1"/>
  <c r="U179" i="1"/>
  <c r="U695" i="1"/>
  <c r="U687" i="1"/>
  <c r="U679" i="1"/>
  <c r="U671" i="1"/>
  <c r="U663" i="1"/>
  <c r="U655" i="1"/>
  <c r="U647" i="1"/>
  <c r="U639" i="1"/>
  <c r="U631" i="1"/>
  <c r="U623" i="1"/>
  <c r="U615" i="1"/>
  <c r="U607" i="1"/>
  <c r="U599" i="1"/>
  <c r="U591" i="1"/>
  <c r="U583" i="1"/>
  <c r="U575" i="1"/>
  <c r="U567" i="1"/>
  <c r="U559" i="1"/>
  <c r="U551" i="1"/>
  <c r="U543" i="1"/>
  <c r="U535" i="1"/>
  <c r="U519" i="1"/>
  <c r="U511" i="1"/>
  <c r="U507" i="1"/>
  <c r="U495" i="1"/>
  <c r="U483" i="1"/>
  <c r="U467" i="1"/>
  <c r="U451" i="1"/>
  <c r="U435" i="1"/>
  <c r="U403" i="1"/>
  <c r="U387" i="1"/>
  <c r="U775" i="1"/>
  <c r="U771" i="1"/>
  <c r="U767" i="1"/>
  <c r="U763" i="1"/>
  <c r="U755" i="1"/>
  <c r="U751" i="1"/>
  <c r="U747" i="1"/>
  <c r="U743" i="1"/>
  <c r="U739" i="1"/>
  <c r="U735" i="1"/>
  <c r="U731" i="1"/>
  <c r="U727" i="1"/>
  <c r="U723" i="1"/>
  <c r="U719" i="1"/>
  <c r="U715" i="1"/>
  <c r="U711" i="1"/>
  <c r="U707" i="1"/>
  <c r="U703" i="1"/>
  <c r="U699" i="1"/>
  <c r="L757" i="1"/>
  <c r="L693" i="1"/>
  <c r="L549" i="1"/>
  <c r="L336" i="1"/>
  <c r="L304" i="1"/>
  <c r="L208" i="1"/>
  <c r="L725" i="1"/>
  <c r="L709" i="1"/>
  <c r="L629" i="1"/>
  <c r="L597" i="1"/>
  <c r="L517" i="1"/>
  <c r="L453" i="1"/>
  <c r="L724" i="1"/>
  <c r="L708" i="1"/>
  <c r="L660" i="1"/>
  <c r="L564" i="1"/>
  <c r="L528" i="1"/>
  <c r="L464" i="1"/>
  <c r="L432" i="1"/>
  <c r="L474" i="1"/>
  <c r="L410" i="1"/>
  <c r="L378" i="1"/>
  <c r="L314" i="1"/>
  <c r="L218" i="1"/>
  <c r="L421" i="1"/>
  <c r="L389" i="1"/>
  <c r="L325" i="1"/>
  <c r="L297" i="1"/>
  <c r="L233" i="1"/>
  <c r="L229" i="1"/>
  <c r="K371" i="1" l="1"/>
  <c r="L371" i="1" s="1"/>
  <c r="U371" i="1"/>
  <c r="K527" i="1"/>
  <c r="L527" i="1" s="1"/>
  <c r="U527" i="1"/>
  <c r="K191" i="1"/>
  <c r="U191" i="1"/>
  <c r="K239" i="1"/>
  <c r="L239" i="1" s="1"/>
  <c r="U239" i="1"/>
  <c r="K287" i="1"/>
  <c r="L287" i="1" s="1"/>
  <c r="U287" i="1"/>
  <c r="K335" i="1"/>
  <c r="U335" i="1"/>
  <c r="K459" i="1"/>
  <c r="L459" i="1" s="1"/>
  <c r="U459" i="1"/>
  <c r="K515" i="1"/>
  <c r="L515" i="1" s="1"/>
  <c r="U515" i="1"/>
  <c r="K351" i="1"/>
  <c r="L351" i="1" s="1"/>
  <c r="U351" i="1"/>
  <c r="K395" i="1"/>
  <c r="L395" i="1" s="1"/>
  <c r="U395" i="1"/>
  <c r="K407" i="1"/>
  <c r="L407" i="1" s="1"/>
  <c r="U407" i="1"/>
  <c r="K471" i="1"/>
  <c r="L471" i="1" s="1"/>
  <c r="U471" i="1"/>
  <c r="K759" i="1"/>
  <c r="U759" i="1"/>
  <c r="K431" i="1"/>
  <c r="L431" i="1" s="1"/>
  <c r="U431" i="1"/>
  <c r="K207" i="1"/>
  <c r="L207" i="1" s="1"/>
  <c r="U207" i="1"/>
  <c r="K255" i="1"/>
  <c r="L255" i="1" s="1"/>
  <c r="U255" i="1"/>
  <c r="K303" i="1"/>
  <c r="L303" i="1" s="1"/>
  <c r="U303" i="1"/>
  <c r="K175" i="1"/>
  <c r="L175" i="1" s="1"/>
  <c r="U175" i="1"/>
  <c r="K223" i="1"/>
  <c r="L223" i="1" s="1"/>
  <c r="U223" i="1"/>
  <c r="K271" i="1"/>
  <c r="L271" i="1" s="1"/>
  <c r="U271" i="1"/>
  <c r="K319" i="1"/>
  <c r="L319" i="1" s="1"/>
  <c r="U319" i="1"/>
  <c r="K367" i="1"/>
  <c r="L367" i="1" s="1"/>
  <c r="U367" i="1"/>
  <c r="K419" i="1"/>
  <c r="L419" i="1" s="1"/>
  <c r="U419" i="1"/>
  <c r="K503" i="1"/>
  <c r="L503" i="1" s="1"/>
  <c r="U503" i="1"/>
  <c r="K711" i="1"/>
  <c r="K727" i="1"/>
  <c r="L727" i="1" s="1"/>
  <c r="K743" i="1"/>
  <c r="L743" i="1" s="1"/>
  <c r="K775" i="1"/>
  <c r="L775" i="1" s="1"/>
  <c r="K467" i="1"/>
  <c r="L467" i="1" s="1"/>
  <c r="K543" i="1"/>
  <c r="K607" i="1"/>
  <c r="L607" i="1" s="1"/>
  <c r="K671" i="1"/>
  <c r="L671" i="1" s="1"/>
  <c r="K267" i="1"/>
  <c r="L267" i="1" s="1"/>
  <c r="K315" i="1"/>
  <c r="K363" i="1"/>
  <c r="L363" i="1" s="1"/>
  <c r="K491" i="1"/>
  <c r="L491" i="1" s="1"/>
  <c r="K563" i="1"/>
  <c r="L563" i="1" s="1"/>
  <c r="K627" i="1"/>
  <c r="K415" i="1"/>
  <c r="L415" i="1" s="1"/>
  <c r="K487" i="1"/>
  <c r="L487" i="1" s="1"/>
  <c r="K699" i="1"/>
  <c r="L699" i="1" s="1"/>
  <c r="K715" i="1"/>
  <c r="L715" i="1" s="1"/>
  <c r="K731" i="1"/>
  <c r="L731" i="1" s="1"/>
  <c r="K747" i="1"/>
  <c r="L747" i="1" s="1"/>
  <c r="K763" i="1"/>
  <c r="L763" i="1" s="1"/>
  <c r="K483" i="1"/>
  <c r="L483" i="1" s="1"/>
  <c r="K519" i="1"/>
  <c r="L519" i="1" s="1"/>
  <c r="K551" i="1"/>
  <c r="L551" i="1" s="1"/>
  <c r="K583" i="1"/>
  <c r="K615" i="1"/>
  <c r="L615" i="1" s="1"/>
  <c r="K647" i="1"/>
  <c r="L647" i="1" s="1"/>
  <c r="K679" i="1"/>
  <c r="L679" i="1" s="1"/>
  <c r="K179" i="1"/>
  <c r="L179" i="1" s="1"/>
  <c r="K227" i="1"/>
  <c r="L227" i="1" s="1"/>
  <c r="K275" i="1"/>
  <c r="L275" i="1" s="1"/>
  <c r="K323" i="1"/>
  <c r="L323" i="1" s="1"/>
  <c r="K379" i="1"/>
  <c r="L379" i="1" s="1"/>
  <c r="K443" i="1"/>
  <c r="L443" i="1" s="1"/>
  <c r="K539" i="1"/>
  <c r="L539" i="1" s="1"/>
  <c r="K571" i="1"/>
  <c r="L571" i="1" s="1"/>
  <c r="K603" i="1"/>
  <c r="L603" i="1" s="1"/>
  <c r="K635" i="1"/>
  <c r="L635" i="1" s="1"/>
  <c r="K667" i="1"/>
  <c r="L667" i="1" s="1"/>
  <c r="K215" i="1"/>
  <c r="L215" i="1" s="1"/>
  <c r="K263" i="1"/>
  <c r="L263" i="1" s="1"/>
  <c r="K311" i="1"/>
  <c r="L311" i="1" s="1"/>
  <c r="K359" i="1"/>
  <c r="L359" i="1" s="1"/>
  <c r="K427" i="1"/>
  <c r="L427" i="1" s="1"/>
  <c r="K187" i="1"/>
  <c r="L187" i="1" s="1"/>
  <c r="K235" i="1"/>
  <c r="L235" i="1" s="1"/>
  <c r="K283" i="1"/>
  <c r="L283" i="1" s="1"/>
  <c r="K331" i="1"/>
  <c r="L331" i="1" s="1"/>
  <c r="K383" i="1"/>
  <c r="L383" i="1" s="1"/>
  <c r="K439" i="1"/>
  <c r="L439" i="1" s="1"/>
  <c r="K499" i="1"/>
  <c r="L499" i="1" s="1"/>
  <c r="K719" i="1"/>
  <c r="L719" i="1" s="1"/>
  <c r="K751" i="1"/>
  <c r="L751" i="1" s="1"/>
  <c r="K767" i="1"/>
  <c r="L767" i="1" s="1"/>
  <c r="K435" i="1"/>
  <c r="L435" i="1" s="1"/>
  <c r="K495" i="1"/>
  <c r="L495" i="1" s="1"/>
  <c r="K559" i="1"/>
  <c r="L559" i="1" s="1"/>
  <c r="K623" i="1"/>
  <c r="L623" i="1" s="1"/>
  <c r="K687" i="1"/>
  <c r="L687" i="1" s="1"/>
  <c r="K579" i="1"/>
  <c r="L579" i="1" s="1"/>
  <c r="K643" i="1"/>
  <c r="L643" i="1" s="1"/>
  <c r="K231" i="1"/>
  <c r="L231" i="1" s="1"/>
  <c r="K327" i="1"/>
  <c r="L327" i="1" s="1"/>
  <c r="K447" i="1"/>
  <c r="L447" i="1" s="1"/>
  <c r="K199" i="1"/>
  <c r="L199" i="1" s="1"/>
  <c r="K295" i="1"/>
  <c r="L295" i="1" s="1"/>
  <c r="K391" i="1"/>
  <c r="L391" i="1" s="1"/>
  <c r="K703" i="1"/>
  <c r="L703" i="1" s="1"/>
  <c r="K735" i="1"/>
  <c r="L735" i="1" s="1"/>
  <c r="K591" i="1"/>
  <c r="L591" i="1" s="1"/>
  <c r="K655" i="1"/>
  <c r="L655" i="1" s="1"/>
  <c r="K399" i="1"/>
  <c r="L399" i="1" s="1"/>
  <c r="K547" i="1"/>
  <c r="L547" i="1" s="1"/>
  <c r="K611" i="1"/>
  <c r="L611" i="1" s="1"/>
  <c r="K675" i="1"/>
  <c r="L675" i="1" s="1"/>
  <c r="K183" i="1"/>
  <c r="L183" i="1" s="1"/>
  <c r="K279" i="1"/>
  <c r="L279" i="1" s="1"/>
  <c r="K375" i="1"/>
  <c r="L375" i="1" s="1"/>
  <c r="K247" i="1"/>
  <c r="L247" i="1" s="1"/>
  <c r="K343" i="1"/>
  <c r="L343" i="1" s="1"/>
  <c r="K455" i="1"/>
  <c r="L455" i="1" s="1"/>
  <c r="K707" i="1"/>
  <c r="L707" i="1" s="1"/>
  <c r="K723" i="1"/>
  <c r="L723" i="1" s="1"/>
  <c r="K739" i="1"/>
  <c r="L739" i="1" s="1"/>
  <c r="K755" i="1"/>
  <c r="L755" i="1" s="1"/>
  <c r="K771" i="1"/>
  <c r="L771" i="1" s="1"/>
  <c r="K387" i="1"/>
  <c r="L387" i="1" s="1"/>
  <c r="K451" i="1"/>
  <c r="L451" i="1" s="1"/>
  <c r="K507" i="1"/>
  <c r="L507" i="1" s="1"/>
  <c r="K535" i="1"/>
  <c r="L535" i="1" s="1"/>
  <c r="K567" i="1"/>
  <c r="L567" i="1" s="1"/>
  <c r="K599" i="1"/>
  <c r="L599" i="1" s="1"/>
  <c r="K631" i="1"/>
  <c r="L631" i="1" s="1"/>
  <c r="K663" i="1"/>
  <c r="L663" i="1" s="1"/>
  <c r="K695" i="1"/>
  <c r="L695" i="1" s="1"/>
  <c r="K203" i="1"/>
  <c r="L203" i="1" s="1"/>
  <c r="K251" i="1"/>
  <c r="L251" i="1" s="1"/>
  <c r="K299" i="1"/>
  <c r="L299" i="1" s="1"/>
  <c r="K411" i="1"/>
  <c r="L411" i="1" s="1"/>
  <c r="K475" i="1"/>
  <c r="L475" i="1" s="1"/>
  <c r="K523" i="1"/>
  <c r="L523" i="1" s="1"/>
  <c r="K555" i="1"/>
  <c r="L555" i="1" s="1"/>
  <c r="K587" i="1"/>
  <c r="L587" i="1" s="1"/>
  <c r="K619" i="1"/>
  <c r="L619" i="1" s="1"/>
  <c r="K651" i="1"/>
  <c r="L651" i="1" s="1"/>
  <c r="K683" i="1"/>
  <c r="L683" i="1" s="1"/>
  <c r="K195" i="1"/>
  <c r="L195" i="1" s="1"/>
  <c r="K243" i="1"/>
  <c r="L243" i="1" s="1"/>
  <c r="K291" i="1"/>
  <c r="L291" i="1" s="1"/>
  <c r="K339" i="1"/>
  <c r="L339" i="1" s="1"/>
  <c r="K463" i="1"/>
  <c r="L463" i="1" s="1"/>
  <c r="K211" i="1"/>
  <c r="L211" i="1" s="1"/>
  <c r="K259" i="1"/>
  <c r="L259" i="1" s="1"/>
  <c r="K307" i="1"/>
  <c r="L307" i="1" s="1"/>
  <c r="K355" i="1"/>
  <c r="L355" i="1" s="1"/>
  <c r="K403" i="1"/>
  <c r="L403" i="1" s="1"/>
  <c r="K511" i="1"/>
  <c r="L511" i="1" s="1"/>
  <c r="K575" i="1"/>
  <c r="L575" i="1" s="1"/>
  <c r="K639" i="1"/>
  <c r="L639" i="1" s="1"/>
  <c r="K219" i="1"/>
  <c r="L219" i="1" s="1"/>
  <c r="K531" i="1"/>
  <c r="L531" i="1" s="1"/>
  <c r="K595" i="1"/>
  <c r="L595" i="1" s="1"/>
  <c r="K659" i="1"/>
  <c r="L659" i="1" s="1"/>
  <c r="K691" i="1"/>
  <c r="L691" i="1" s="1"/>
  <c r="K347" i="1"/>
  <c r="L347" i="1" s="1"/>
  <c r="K479" i="1"/>
  <c r="L479" i="1" s="1"/>
  <c r="K423" i="1"/>
  <c r="L423" i="1" s="1"/>
  <c r="L191" i="1"/>
  <c r="L759" i="1"/>
  <c r="L583" i="1"/>
  <c r="L315" i="1"/>
  <c r="L543" i="1"/>
  <c r="L711" i="1"/>
  <c r="L627" i="1"/>
  <c r="L335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" i="1"/>
  <c r="S4" i="1" l="1"/>
  <c r="U7" i="1" l="1"/>
  <c r="C63" i="4" a="1"/>
  <c r="C63" i="4" s="1"/>
  <c r="R63" i="4" s="1"/>
  <c r="K7" i="1" l="1"/>
  <c r="T7" i="1" s="1"/>
  <c r="M7" i="1" s="1"/>
  <c r="V8" i="1" s="1"/>
  <c r="S63" i="4"/>
  <c r="E63" i="4" a="1"/>
  <c r="E63" i="4" s="1"/>
  <c r="D63" i="4"/>
  <c r="C47" i="4" a="1"/>
  <c r="C47" i="4" s="1"/>
  <c r="R47" i="4" s="1"/>
  <c r="C19" i="4" a="1"/>
  <c r="C19" i="4" s="1"/>
  <c r="C111" i="4" a="1"/>
  <c r="C111" i="4" s="1"/>
  <c r="R111" i="4" s="1"/>
  <c r="C95" i="4" a="1"/>
  <c r="C95" i="4" s="1"/>
  <c r="R95" i="4" s="1"/>
  <c r="C31" i="4" a="1"/>
  <c r="C31" i="4" s="1"/>
  <c r="R31" i="4" s="1"/>
  <c r="C124" i="4" a="1"/>
  <c r="C124" i="4" s="1"/>
  <c r="R124" i="4" s="1"/>
  <c r="C79" i="4" a="1"/>
  <c r="C79" i="4" s="1"/>
  <c r="R79" i="4" s="1"/>
  <c r="C120" i="4" a="1"/>
  <c r="C120" i="4" s="1"/>
  <c r="R120" i="4" s="1"/>
  <c r="C119" i="4" a="1"/>
  <c r="C119" i="4" s="1"/>
  <c r="R119" i="4" s="1"/>
  <c r="C107" i="4" a="1"/>
  <c r="C107" i="4" s="1"/>
  <c r="R107" i="4" s="1"/>
  <c r="C91" i="4" a="1"/>
  <c r="C91" i="4" s="1"/>
  <c r="R91" i="4" s="1"/>
  <c r="C75" i="4" a="1"/>
  <c r="C75" i="4" s="1"/>
  <c r="R75" i="4" s="1"/>
  <c r="C59" i="4" a="1"/>
  <c r="C59" i="4" s="1"/>
  <c r="R59" i="4" s="1"/>
  <c r="C43" i="4" a="1"/>
  <c r="C43" i="4" s="1"/>
  <c r="R43" i="4" s="1"/>
  <c r="C27" i="4" a="1"/>
  <c r="C27" i="4" s="1"/>
  <c r="C16" i="4" a="1"/>
  <c r="C16" i="4" s="1"/>
  <c r="C123" i="4" a="1"/>
  <c r="C123" i="4" s="1"/>
  <c r="R123" i="4" s="1"/>
  <c r="C116" i="4" a="1"/>
  <c r="C116" i="4" s="1"/>
  <c r="R116" i="4" s="1"/>
  <c r="C103" i="4" a="1"/>
  <c r="C103" i="4" s="1"/>
  <c r="R103" i="4" s="1"/>
  <c r="C87" i="4" a="1"/>
  <c r="C87" i="4" s="1"/>
  <c r="R87" i="4" s="1"/>
  <c r="C71" i="4" a="1"/>
  <c r="C71" i="4" s="1"/>
  <c r="R71" i="4" s="1"/>
  <c r="C55" i="4" a="1"/>
  <c r="C55" i="4" s="1"/>
  <c r="R55" i="4" s="1"/>
  <c r="C39" i="4" a="1"/>
  <c r="C39" i="4" s="1"/>
  <c r="R39" i="4" s="1"/>
  <c r="C23" i="4" a="1"/>
  <c r="C23" i="4" s="1"/>
  <c r="C121" i="4" a="1"/>
  <c r="C121" i="4" s="1"/>
  <c r="R121" i="4" s="1"/>
  <c r="C115" i="4" a="1"/>
  <c r="C115" i="4" s="1"/>
  <c r="R115" i="4" s="1"/>
  <c r="C99" i="4" a="1"/>
  <c r="C99" i="4" s="1"/>
  <c r="R99" i="4" s="1"/>
  <c r="C83" i="4" a="1"/>
  <c r="C83" i="4" s="1"/>
  <c r="R83" i="4" s="1"/>
  <c r="C67" i="4" a="1"/>
  <c r="C67" i="4" s="1"/>
  <c r="R67" i="4" s="1"/>
  <c r="C51" i="4" a="1"/>
  <c r="C51" i="4" s="1"/>
  <c r="R51" i="4" s="1"/>
  <c r="C35" i="4" a="1"/>
  <c r="C35" i="4" s="1"/>
  <c r="R35" i="4" s="1"/>
  <c r="C122" i="4" a="1"/>
  <c r="C122" i="4" s="1"/>
  <c r="R122" i="4" s="1"/>
  <c r="C118" i="4" a="1"/>
  <c r="C118" i="4" s="1"/>
  <c r="R118" i="4" s="1"/>
  <c r="C114" i="4" a="1"/>
  <c r="C114" i="4" s="1"/>
  <c r="R114" i="4" s="1"/>
  <c r="C110" i="4" a="1"/>
  <c r="C110" i="4" s="1"/>
  <c r="R110" i="4" s="1"/>
  <c r="C106" i="4" a="1"/>
  <c r="C106" i="4" s="1"/>
  <c r="R106" i="4" s="1"/>
  <c r="C102" i="4" a="1"/>
  <c r="C102" i="4" s="1"/>
  <c r="R102" i="4" s="1"/>
  <c r="C98" i="4" a="1"/>
  <c r="C98" i="4" s="1"/>
  <c r="R98" i="4" s="1"/>
  <c r="C94" i="4" a="1"/>
  <c r="C94" i="4" s="1"/>
  <c r="R94" i="4" s="1"/>
  <c r="C90" i="4" a="1"/>
  <c r="C90" i="4" s="1"/>
  <c r="R90" i="4" s="1"/>
  <c r="C86" i="4" a="1"/>
  <c r="C86" i="4" s="1"/>
  <c r="R86" i="4" s="1"/>
  <c r="C82" i="4" a="1"/>
  <c r="C82" i="4" s="1"/>
  <c r="R82" i="4" s="1"/>
  <c r="C78" i="4" a="1"/>
  <c r="C78" i="4" s="1"/>
  <c r="R78" i="4" s="1"/>
  <c r="C74" i="4" a="1"/>
  <c r="C74" i="4" s="1"/>
  <c r="R74" i="4" s="1"/>
  <c r="C70" i="4" a="1"/>
  <c r="C70" i="4" s="1"/>
  <c r="R70" i="4" s="1"/>
  <c r="C66" i="4" a="1"/>
  <c r="C66" i="4" s="1"/>
  <c r="R66" i="4" s="1"/>
  <c r="C62" i="4" a="1"/>
  <c r="C62" i="4" s="1"/>
  <c r="R62" i="4" s="1"/>
  <c r="C58" i="4" a="1"/>
  <c r="C58" i="4" s="1"/>
  <c r="R58" i="4" s="1"/>
  <c r="C54" i="4" a="1"/>
  <c r="C54" i="4" s="1"/>
  <c r="R54" i="4" s="1"/>
  <c r="C50" i="4" a="1"/>
  <c r="C50" i="4" s="1"/>
  <c r="R50" i="4" s="1"/>
  <c r="C46" i="4" a="1"/>
  <c r="C46" i="4" s="1"/>
  <c r="R46" i="4" s="1"/>
  <c r="C42" i="4" a="1"/>
  <c r="C42" i="4" s="1"/>
  <c r="R42" i="4" s="1"/>
  <c r="C38" i="4" a="1"/>
  <c r="C38" i="4" s="1"/>
  <c r="R38" i="4" s="1"/>
  <c r="C34" i="4" a="1"/>
  <c r="C34" i="4" s="1"/>
  <c r="R34" i="4" s="1"/>
  <c r="C30" i="4" a="1"/>
  <c r="C30" i="4" s="1"/>
  <c r="C26" i="4" a="1"/>
  <c r="C26" i="4" s="1"/>
  <c r="C22" i="4" a="1"/>
  <c r="C22" i="4" s="1"/>
  <c r="C18" i="4" a="1"/>
  <c r="C18" i="4" s="1"/>
  <c r="C117" i="4" a="1"/>
  <c r="C117" i="4" s="1"/>
  <c r="R117" i="4" s="1"/>
  <c r="C113" i="4" a="1"/>
  <c r="C113" i="4" s="1"/>
  <c r="R113" i="4" s="1"/>
  <c r="C109" i="4" a="1"/>
  <c r="C109" i="4" s="1"/>
  <c r="R109" i="4" s="1"/>
  <c r="C105" i="4" a="1"/>
  <c r="C105" i="4" s="1"/>
  <c r="R105" i="4" s="1"/>
  <c r="C101" i="4" a="1"/>
  <c r="C101" i="4" s="1"/>
  <c r="R101" i="4" s="1"/>
  <c r="C97" i="4" a="1"/>
  <c r="C97" i="4" s="1"/>
  <c r="R97" i="4" s="1"/>
  <c r="C93" i="4" a="1"/>
  <c r="C93" i="4" s="1"/>
  <c r="R93" i="4" s="1"/>
  <c r="C89" i="4" a="1"/>
  <c r="C89" i="4" s="1"/>
  <c r="R89" i="4" s="1"/>
  <c r="C85" i="4" a="1"/>
  <c r="C85" i="4" s="1"/>
  <c r="R85" i="4" s="1"/>
  <c r="C81" i="4" a="1"/>
  <c r="C81" i="4" s="1"/>
  <c r="R81" i="4" s="1"/>
  <c r="C77" i="4" a="1"/>
  <c r="C77" i="4" s="1"/>
  <c r="R77" i="4" s="1"/>
  <c r="C73" i="4" a="1"/>
  <c r="C73" i="4" s="1"/>
  <c r="R73" i="4" s="1"/>
  <c r="C69" i="4" a="1"/>
  <c r="C69" i="4" s="1"/>
  <c r="R69" i="4" s="1"/>
  <c r="C65" i="4" a="1"/>
  <c r="C65" i="4" s="1"/>
  <c r="R65" i="4" s="1"/>
  <c r="C61" i="4" a="1"/>
  <c r="C61" i="4" s="1"/>
  <c r="R61" i="4" s="1"/>
  <c r="C57" i="4" a="1"/>
  <c r="C57" i="4" s="1"/>
  <c r="R57" i="4" s="1"/>
  <c r="C53" i="4" a="1"/>
  <c r="C53" i="4" s="1"/>
  <c r="R53" i="4" s="1"/>
  <c r="C49" i="4" a="1"/>
  <c r="C49" i="4" s="1"/>
  <c r="R49" i="4" s="1"/>
  <c r="C45" i="4" a="1"/>
  <c r="C45" i="4" s="1"/>
  <c r="R45" i="4" s="1"/>
  <c r="C41" i="4" a="1"/>
  <c r="C41" i="4" s="1"/>
  <c r="R41" i="4" s="1"/>
  <c r="C37" i="4" a="1"/>
  <c r="C37" i="4" s="1"/>
  <c r="R37" i="4" s="1"/>
  <c r="C33" i="4" a="1"/>
  <c r="C33" i="4" s="1"/>
  <c r="R33" i="4" s="1"/>
  <c r="C29" i="4" a="1"/>
  <c r="C29" i="4" s="1"/>
  <c r="C25" i="4" a="1"/>
  <c r="C25" i="4" s="1"/>
  <c r="C21" i="4" a="1"/>
  <c r="C21" i="4" s="1"/>
  <c r="C17" i="4" a="1"/>
  <c r="C17" i="4" s="1"/>
  <c r="C112" i="4" a="1"/>
  <c r="C112" i="4" s="1"/>
  <c r="R112" i="4" s="1"/>
  <c r="C108" i="4" a="1"/>
  <c r="C108" i="4" s="1"/>
  <c r="R108" i="4" s="1"/>
  <c r="C104" i="4" a="1"/>
  <c r="C104" i="4" s="1"/>
  <c r="R104" i="4" s="1"/>
  <c r="C100" i="4" a="1"/>
  <c r="C100" i="4" s="1"/>
  <c r="R100" i="4" s="1"/>
  <c r="C96" i="4" a="1"/>
  <c r="C96" i="4" s="1"/>
  <c r="R96" i="4" s="1"/>
  <c r="C92" i="4" a="1"/>
  <c r="C92" i="4" s="1"/>
  <c r="R92" i="4" s="1"/>
  <c r="C88" i="4" a="1"/>
  <c r="C88" i="4" s="1"/>
  <c r="R88" i="4" s="1"/>
  <c r="C84" i="4" a="1"/>
  <c r="C84" i="4" s="1"/>
  <c r="R84" i="4" s="1"/>
  <c r="C80" i="4" a="1"/>
  <c r="C80" i="4" s="1"/>
  <c r="R80" i="4" s="1"/>
  <c r="C76" i="4" a="1"/>
  <c r="C76" i="4" s="1"/>
  <c r="R76" i="4" s="1"/>
  <c r="C72" i="4" a="1"/>
  <c r="C72" i="4" s="1"/>
  <c r="R72" i="4" s="1"/>
  <c r="C68" i="4" a="1"/>
  <c r="C68" i="4" s="1"/>
  <c r="R68" i="4" s="1"/>
  <c r="C64" i="4" a="1"/>
  <c r="C64" i="4" s="1"/>
  <c r="R64" i="4" s="1"/>
  <c r="C60" i="4" a="1"/>
  <c r="C60" i="4" s="1"/>
  <c r="R60" i="4" s="1"/>
  <c r="C56" i="4" a="1"/>
  <c r="C56" i="4" s="1"/>
  <c r="R56" i="4" s="1"/>
  <c r="C52" i="4" a="1"/>
  <c r="C52" i="4" s="1"/>
  <c r="R52" i="4" s="1"/>
  <c r="C48" i="4" a="1"/>
  <c r="C48" i="4" s="1"/>
  <c r="R48" i="4" s="1"/>
  <c r="C44" i="4" a="1"/>
  <c r="C44" i="4" s="1"/>
  <c r="R44" i="4" s="1"/>
  <c r="C40" i="4" a="1"/>
  <c r="C40" i="4" s="1"/>
  <c r="R40" i="4" s="1"/>
  <c r="C36" i="4" a="1"/>
  <c r="C36" i="4" s="1"/>
  <c r="R36" i="4" s="1"/>
  <c r="C32" i="4" a="1"/>
  <c r="C32" i="4" s="1"/>
  <c r="R32" i="4" s="1"/>
  <c r="C28" i="4" a="1"/>
  <c r="C28" i="4" s="1"/>
  <c r="C24" i="4" a="1"/>
  <c r="C24" i="4" s="1"/>
  <c r="C20" i="4" a="1"/>
  <c r="C20" i="4" s="1"/>
  <c r="Y7" i="1" l="1"/>
  <c r="L7" i="1"/>
  <c r="N7" i="1"/>
  <c r="S44" i="4"/>
  <c r="E44" i="4" a="1"/>
  <c r="E44" i="4" s="1"/>
  <c r="D44" i="4"/>
  <c r="S60" i="4"/>
  <c r="E60" i="4" a="1"/>
  <c r="E60" i="4" s="1"/>
  <c r="D60" i="4"/>
  <c r="S76" i="4"/>
  <c r="E76" i="4" a="1"/>
  <c r="E76" i="4" s="1"/>
  <c r="D76" i="4"/>
  <c r="S92" i="4"/>
  <c r="E92" i="4" a="1"/>
  <c r="E92" i="4" s="1"/>
  <c r="D92" i="4"/>
  <c r="S108" i="4"/>
  <c r="E108" i="4" a="1"/>
  <c r="E108" i="4" s="1"/>
  <c r="D108" i="4"/>
  <c r="S25" i="4"/>
  <c r="D25" i="4"/>
  <c r="E25" i="4" a="1"/>
  <c r="E25" i="4" s="1"/>
  <c r="S41" i="4"/>
  <c r="E41" i="4" a="1"/>
  <c r="E41" i="4" s="1"/>
  <c r="D41" i="4"/>
  <c r="S57" i="4"/>
  <c r="D57" i="4"/>
  <c r="E57" i="4" a="1"/>
  <c r="E57" i="4" s="1"/>
  <c r="S73" i="4"/>
  <c r="E73" i="4" a="1"/>
  <c r="E73" i="4" s="1"/>
  <c r="D73" i="4"/>
  <c r="S89" i="4"/>
  <c r="E89" i="4" a="1"/>
  <c r="E89" i="4" s="1"/>
  <c r="D89" i="4"/>
  <c r="S105" i="4"/>
  <c r="E105" i="4" a="1"/>
  <c r="E105" i="4" s="1"/>
  <c r="D105" i="4"/>
  <c r="S18" i="4"/>
  <c r="D18" i="4"/>
  <c r="E18" i="4" a="1"/>
  <c r="E18" i="4" s="1"/>
  <c r="S34" i="4"/>
  <c r="D34" i="4"/>
  <c r="E34" i="4" a="1"/>
  <c r="E34" i="4" s="1"/>
  <c r="S50" i="4"/>
  <c r="D50" i="4"/>
  <c r="E50" i="4" a="1"/>
  <c r="E50" i="4" s="1"/>
  <c r="S66" i="4"/>
  <c r="D66" i="4"/>
  <c r="E66" i="4" a="1"/>
  <c r="E66" i="4" s="1"/>
  <c r="S82" i="4"/>
  <c r="D82" i="4"/>
  <c r="E82" i="4" a="1"/>
  <c r="E82" i="4" s="1"/>
  <c r="S98" i="4"/>
  <c r="D98" i="4"/>
  <c r="E98" i="4" a="1"/>
  <c r="E98" i="4" s="1"/>
  <c r="S114" i="4"/>
  <c r="D114" i="4"/>
  <c r="E114" i="4" a="1"/>
  <c r="E114" i="4" s="1"/>
  <c r="S51" i="4"/>
  <c r="D51" i="4"/>
  <c r="E51" i="4" a="1"/>
  <c r="E51" i="4" s="1"/>
  <c r="S115" i="4"/>
  <c r="D115" i="4"/>
  <c r="E115" i="4" a="1"/>
  <c r="E115" i="4" s="1"/>
  <c r="S55" i="4"/>
  <c r="E55" i="4" a="1"/>
  <c r="E55" i="4" s="1"/>
  <c r="D55" i="4"/>
  <c r="S116" i="4"/>
  <c r="E116" i="4" a="1"/>
  <c r="E116" i="4" s="1"/>
  <c r="D116" i="4"/>
  <c r="S43" i="4"/>
  <c r="E43" i="4" a="1"/>
  <c r="E43" i="4" s="1"/>
  <c r="D43" i="4"/>
  <c r="S107" i="4"/>
  <c r="D107" i="4"/>
  <c r="E107" i="4" a="1"/>
  <c r="E107" i="4" s="1"/>
  <c r="S124" i="4"/>
  <c r="E124" i="4" a="1"/>
  <c r="E124" i="4" s="1"/>
  <c r="D124" i="4"/>
  <c r="S19" i="4"/>
  <c r="E19" i="4" a="1"/>
  <c r="E19" i="4" s="1"/>
  <c r="D19" i="4"/>
  <c r="S32" i="4"/>
  <c r="E32" i="4" a="1"/>
  <c r="E32" i="4" s="1"/>
  <c r="D32" i="4"/>
  <c r="S48" i="4"/>
  <c r="E48" i="4" a="1"/>
  <c r="E48" i="4" s="1"/>
  <c r="D48" i="4"/>
  <c r="S64" i="4"/>
  <c r="E64" i="4" a="1"/>
  <c r="E64" i="4" s="1"/>
  <c r="D64" i="4"/>
  <c r="S80" i="4"/>
  <c r="E80" i="4" a="1"/>
  <c r="E80" i="4" s="1"/>
  <c r="D80" i="4"/>
  <c r="S96" i="4"/>
  <c r="E96" i="4" a="1"/>
  <c r="E96" i="4" s="1"/>
  <c r="D96" i="4"/>
  <c r="S112" i="4"/>
  <c r="E112" i="4" a="1"/>
  <c r="E112" i="4" s="1"/>
  <c r="D112" i="4"/>
  <c r="S29" i="4"/>
  <c r="E29" i="4" a="1"/>
  <c r="E29" i="4" s="1"/>
  <c r="D29" i="4"/>
  <c r="S45" i="4"/>
  <c r="E45" i="4" a="1"/>
  <c r="E45" i="4" s="1"/>
  <c r="D45" i="4"/>
  <c r="S61" i="4"/>
  <c r="E61" i="4" a="1"/>
  <c r="E61" i="4" s="1"/>
  <c r="D61" i="4"/>
  <c r="S77" i="4"/>
  <c r="E77" i="4" a="1"/>
  <c r="E77" i="4" s="1"/>
  <c r="D77" i="4"/>
  <c r="S93" i="4"/>
  <c r="E93" i="4" a="1"/>
  <c r="E93" i="4" s="1"/>
  <c r="D93" i="4"/>
  <c r="S109" i="4"/>
  <c r="E109" i="4" a="1"/>
  <c r="E109" i="4" s="1"/>
  <c r="D109" i="4"/>
  <c r="S22" i="4"/>
  <c r="D22" i="4"/>
  <c r="E22" i="4" a="1"/>
  <c r="E22" i="4" s="1"/>
  <c r="S38" i="4"/>
  <c r="D38" i="4"/>
  <c r="E38" i="4" a="1"/>
  <c r="E38" i="4" s="1"/>
  <c r="S54" i="4"/>
  <c r="D54" i="4"/>
  <c r="E54" i="4" a="1"/>
  <c r="E54" i="4" s="1"/>
  <c r="S70" i="4"/>
  <c r="D70" i="4"/>
  <c r="E70" i="4" a="1"/>
  <c r="E70" i="4" s="1"/>
  <c r="S86" i="4"/>
  <c r="D86" i="4"/>
  <c r="E86" i="4" a="1"/>
  <c r="E86" i="4" s="1"/>
  <c r="S102" i="4"/>
  <c r="D102" i="4"/>
  <c r="E102" i="4" a="1"/>
  <c r="E102" i="4" s="1"/>
  <c r="S118" i="4"/>
  <c r="D118" i="4"/>
  <c r="E118" i="4" a="1"/>
  <c r="E118" i="4" s="1"/>
  <c r="S67" i="4"/>
  <c r="D67" i="4"/>
  <c r="E67" i="4" a="1"/>
  <c r="E67" i="4" s="1"/>
  <c r="S121" i="4"/>
  <c r="E121" i="4" a="1"/>
  <c r="E121" i="4" s="1"/>
  <c r="D121" i="4"/>
  <c r="S71" i="4"/>
  <c r="E71" i="4" a="1"/>
  <c r="E71" i="4" s="1"/>
  <c r="D71" i="4"/>
  <c r="S123" i="4"/>
  <c r="D123" i="4"/>
  <c r="E123" i="4" a="1"/>
  <c r="E123" i="4" s="1"/>
  <c r="S59" i="4"/>
  <c r="E59" i="4" a="1"/>
  <c r="E59" i="4" s="1"/>
  <c r="D59" i="4"/>
  <c r="S119" i="4"/>
  <c r="D119" i="4"/>
  <c r="E119" i="4" a="1"/>
  <c r="E119" i="4" s="1"/>
  <c r="S31" i="4"/>
  <c r="E31" i="4" a="1"/>
  <c r="E31" i="4" s="1"/>
  <c r="D31" i="4"/>
  <c r="S47" i="4"/>
  <c r="E47" i="4" a="1"/>
  <c r="E47" i="4" s="1"/>
  <c r="D47" i="4"/>
  <c r="S28" i="4"/>
  <c r="E28" i="4" a="1"/>
  <c r="E28" i="4" s="1"/>
  <c r="D28" i="4"/>
  <c r="S20" i="4"/>
  <c r="E20" i="4" a="1"/>
  <c r="E20" i="4" s="1"/>
  <c r="D20" i="4"/>
  <c r="S36" i="4"/>
  <c r="E36" i="4" a="1"/>
  <c r="E36" i="4" s="1"/>
  <c r="D36" i="4"/>
  <c r="S52" i="4"/>
  <c r="E52" i="4" a="1"/>
  <c r="E52" i="4" s="1"/>
  <c r="D52" i="4"/>
  <c r="S68" i="4"/>
  <c r="E68" i="4" a="1"/>
  <c r="E68" i="4" s="1"/>
  <c r="D68" i="4"/>
  <c r="S84" i="4"/>
  <c r="E84" i="4" a="1"/>
  <c r="E84" i="4" s="1"/>
  <c r="D84" i="4"/>
  <c r="S100" i="4"/>
  <c r="E100" i="4" a="1"/>
  <c r="E100" i="4" s="1"/>
  <c r="D100" i="4"/>
  <c r="S17" i="4"/>
  <c r="E17" i="4" a="1"/>
  <c r="E17" i="4" s="1"/>
  <c r="D17" i="4"/>
  <c r="S33" i="4"/>
  <c r="E33" i="4" a="1"/>
  <c r="E33" i="4" s="1"/>
  <c r="D33" i="4"/>
  <c r="S49" i="4"/>
  <c r="E49" i="4" a="1"/>
  <c r="E49" i="4" s="1"/>
  <c r="D49" i="4"/>
  <c r="S65" i="4"/>
  <c r="E65" i="4" a="1"/>
  <c r="E65" i="4" s="1"/>
  <c r="D65" i="4"/>
  <c r="S81" i="4"/>
  <c r="E81" i="4" a="1"/>
  <c r="E81" i="4" s="1"/>
  <c r="D81" i="4"/>
  <c r="S97" i="4"/>
  <c r="E97" i="4" a="1"/>
  <c r="E97" i="4" s="1"/>
  <c r="D97" i="4"/>
  <c r="S113" i="4"/>
  <c r="E113" i="4" a="1"/>
  <c r="E113" i="4" s="1"/>
  <c r="D113" i="4"/>
  <c r="S26" i="4"/>
  <c r="D26" i="4"/>
  <c r="E26" i="4" a="1"/>
  <c r="E26" i="4" s="1"/>
  <c r="S42" i="4"/>
  <c r="D42" i="4"/>
  <c r="E42" i="4" a="1"/>
  <c r="E42" i="4" s="1"/>
  <c r="S58" i="4"/>
  <c r="D58" i="4"/>
  <c r="E58" i="4" a="1"/>
  <c r="E58" i="4" s="1"/>
  <c r="S74" i="4"/>
  <c r="D74" i="4"/>
  <c r="E74" i="4" a="1"/>
  <c r="E74" i="4" s="1"/>
  <c r="S90" i="4"/>
  <c r="D90" i="4"/>
  <c r="E90" i="4" a="1"/>
  <c r="E90" i="4" s="1"/>
  <c r="S106" i="4"/>
  <c r="D106" i="4"/>
  <c r="E106" i="4" a="1"/>
  <c r="E106" i="4" s="1"/>
  <c r="S122" i="4"/>
  <c r="D122" i="4"/>
  <c r="E122" i="4" a="1"/>
  <c r="E122" i="4" s="1"/>
  <c r="S83" i="4"/>
  <c r="E83" i="4" a="1"/>
  <c r="E83" i="4" s="1"/>
  <c r="D83" i="4"/>
  <c r="S23" i="4"/>
  <c r="E23" i="4" a="1"/>
  <c r="E23" i="4" s="1"/>
  <c r="D23" i="4"/>
  <c r="S87" i="4"/>
  <c r="D87" i="4"/>
  <c r="E87" i="4" a="1"/>
  <c r="E87" i="4" s="1"/>
  <c r="S16" i="4"/>
  <c r="E16" i="4" a="1"/>
  <c r="E16" i="4" s="1"/>
  <c r="D16" i="4"/>
  <c r="S75" i="4"/>
  <c r="D75" i="4"/>
  <c r="E75" i="4" a="1"/>
  <c r="E75" i="4" s="1"/>
  <c r="S120" i="4"/>
  <c r="E120" i="4" a="1"/>
  <c r="E120" i="4" s="1"/>
  <c r="D120" i="4"/>
  <c r="S95" i="4"/>
  <c r="D95" i="4"/>
  <c r="E95" i="4" a="1"/>
  <c r="E95" i="4" s="1"/>
  <c r="S24" i="4"/>
  <c r="E24" i="4" a="1"/>
  <c r="E24" i="4" s="1"/>
  <c r="D24" i="4"/>
  <c r="S40" i="4"/>
  <c r="E40" i="4" a="1"/>
  <c r="E40" i="4" s="1"/>
  <c r="D40" i="4"/>
  <c r="S56" i="4"/>
  <c r="E56" i="4" a="1"/>
  <c r="E56" i="4" s="1"/>
  <c r="D56" i="4"/>
  <c r="S72" i="4"/>
  <c r="E72" i="4" a="1"/>
  <c r="E72" i="4" s="1"/>
  <c r="D72" i="4"/>
  <c r="S88" i="4"/>
  <c r="E88" i="4" a="1"/>
  <c r="E88" i="4" s="1"/>
  <c r="D88" i="4"/>
  <c r="S104" i="4"/>
  <c r="E104" i="4" a="1"/>
  <c r="E104" i="4" s="1"/>
  <c r="D104" i="4"/>
  <c r="S21" i="4"/>
  <c r="E21" i="4" a="1"/>
  <c r="E21" i="4" s="1"/>
  <c r="D21" i="4"/>
  <c r="S37" i="4"/>
  <c r="E37" i="4" a="1"/>
  <c r="E37" i="4" s="1"/>
  <c r="D37" i="4"/>
  <c r="S53" i="4"/>
  <c r="E53" i="4" a="1"/>
  <c r="E53" i="4" s="1"/>
  <c r="D53" i="4"/>
  <c r="S69" i="4"/>
  <c r="E69" i="4" a="1"/>
  <c r="E69" i="4" s="1"/>
  <c r="D69" i="4"/>
  <c r="S85" i="4"/>
  <c r="E85" i="4" a="1"/>
  <c r="E85" i="4" s="1"/>
  <c r="D85" i="4"/>
  <c r="S101" i="4"/>
  <c r="E101" i="4" a="1"/>
  <c r="E101" i="4" s="1"/>
  <c r="D101" i="4"/>
  <c r="S117" i="4"/>
  <c r="E117" i="4" a="1"/>
  <c r="E117" i="4" s="1"/>
  <c r="D117" i="4"/>
  <c r="S30" i="4"/>
  <c r="D30" i="4"/>
  <c r="E30" i="4" a="1"/>
  <c r="E30" i="4" s="1"/>
  <c r="S46" i="4"/>
  <c r="D46" i="4"/>
  <c r="E46" i="4" a="1"/>
  <c r="E46" i="4" s="1"/>
  <c r="S62" i="4"/>
  <c r="D62" i="4"/>
  <c r="E62" i="4" a="1"/>
  <c r="E62" i="4" s="1"/>
  <c r="S78" i="4"/>
  <c r="D78" i="4"/>
  <c r="E78" i="4" a="1"/>
  <c r="E78" i="4" s="1"/>
  <c r="S94" i="4"/>
  <c r="D94" i="4"/>
  <c r="E94" i="4" a="1"/>
  <c r="E94" i="4" s="1"/>
  <c r="S110" i="4"/>
  <c r="D110" i="4"/>
  <c r="E110" i="4" a="1"/>
  <c r="E110" i="4" s="1"/>
  <c r="S35" i="4"/>
  <c r="D35" i="4"/>
  <c r="E35" i="4" a="1"/>
  <c r="E35" i="4" s="1"/>
  <c r="S99" i="4"/>
  <c r="D99" i="4"/>
  <c r="E99" i="4" a="1"/>
  <c r="E99" i="4" s="1"/>
  <c r="S39" i="4"/>
  <c r="E39" i="4" a="1"/>
  <c r="E39" i="4" s="1"/>
  <c r="D39" i="4"/>
  <c r="S103" i="4"/>
  <c r="D103" i="4"/>
  <c r="E103" i="4" a="1"/>
  <c r="E103" i="4" s="1"/>
  <c r="S27" i="4"/>
  <c r="E27" i="4" a="1"/>
  <c r="E27" i="4" s="1"/>
  <c r="D27" i="4"/>
  <c r="S91" i="4"/>
  <c r="D91" i="4"/>
  <c r="E91" i="4" a="1"/>
  <c r="E91" i="4" s="1"/>
  <c r="S79" i="4"/>
  <c r="E79" i="4" a="1"/>
  <c r="E79" i="4" s="1"/>
  <c r="D79" i="4"/>
  <c r="S111" i="4"/>
  <c r="D111" i="4"/>
  <c r="E111" i="4" a="1"/>
  <c r="E111" i="4" s="1"/>
  <c r="O8" i="1"/>
  <c r="O9" i="1"/>
  <c r="O10" i="1"/>
  <c r="O11" i="1"/>
  <c r="O12" i="1"/>
  <c r="O13" i="1"/>
  <c r="O14" i="1"/>
  <c r="O15" i="1"/>
  <c r="O16" i="1"/>
  <c r="O17" i="1"/>
  <c r="O18" i="1"/>
  <c r="O7" i="1"/>
  <c r="U8" i="1" l="1"/>
  <c r="K8" i="1"/>
  <c r="T8" i="1" s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" i="1"/>
  <c r="M8" i="1" l="1"/>
  <c r="V9" i="1" s="1"/>
  <c r="L20" i="5"/>
  <c r="M20" i="5" s="1"/>
  <c r="L23" i="5"/>
  <c r="M23" i="5" s="1"/>
  <c r="F31" i="5"/>
  <c r="G20" i="5"/>
  <c r="I21" i="5"/>
  <c r="K22" i="5"/>
  <c r="L42" i="5"/>
  <c r="M42" i="5" s="1"/>
  <c r="F42" i="5"/>
  <c r="F38" i="5"/>
  <c r="F34" i="5"/>
  <c r="F30" i="5"/>
  <c r="F26" i="5"/>
  <c r="F22" i="5"/>
  <c r="G42" i="5"/>
  <c r="G23" i="5"/>
  <c r="I20" i="5"/>
  <c r="K21" i="5"/>
  <c r="L26" i="5"/>
  <c r="M26" i="5" s="1"/>
  <c r="L22" i="5"/>
  <c r="M22" i="5" s="1"/>
  <c r="F39" i="5"/>
  <c r="F27" i="5"/>
  <c r="F41" i="5"/>
  <c r="F37" i="5"/>
  <c r="F33" i="5"/>
  <c r="F29" i="5"/>
  <c r="F25" i="5"/>
  <c r="F21" i="5"/>
  <c r="G26" i="5"/>
  <c r="G22" i="5"/>
  <c r="I42" i="5"/>
  <c r="I23" i="5"/>
  <c r="K20" i="5"/>
  <c r="L21" i="5"/>
  <c r="M21" i="5" s="1"/>
  <c r="F35" i="5"/>
  <c r="F23" i="5"/>
  <c r="K26" i="5"/>
  <c r="F40" i="5"/>
  <c r="F36" i="5"/>
  <c r="F32" i="5"/>
  <c r="F28" i="5"/>
  <c r="F24" i="5"/>
  <c r="F20" i="5"/>
  <c r="G21" i="5"/>
  <c r="I26" i="5"/>
  <c r="I22" i="5"/>
  <c r="K42" i="5"/>
  <c r="K23" i="5"/>
  <c r="N8" i="1" l="1"/>
  <c r="Y8" i="1"/>
  <c r="C15" i="4" a="1"/>
  <c r="C15" i="4" s="1"/>
  <c r="C7" i="4" l="1"/>
  <c r="S15" i="4"/>
  <c r="S14" i="4"/>
  <c r="E15" i="4" a="1"/>
  <c r="E15" i="4" s="1"/>
  <c r="D15" i="4"/>
  <c r="F103" i="4" a="1"/>
  <c r="F103" i="4" s="1"/>
  <c r="H95" i="4" a="1"/>
  <c r="H95" i="4" s="1"/>
  <c r="F71" i="4" a="1"/>
  <c r="F71" i="4" s="1"/>
  <c r="F63" i="4" a="1"/>
  <c r="F63" i="4" s="1"/>
  <c r="H31" i="4" a="1"/>
  <c r="H31" i="4" s="1"/>
  <c r="H102" i="4" a="1"/>
  <c r="H102" i="4" s="1"/>
  <c r="H42" i="4" a="1"/>
  <c r="H42" i="4" s="1"/>
  <c r="H121" i="4" a="1"/>
  <c r="H121" i="4" s="1"/>
  <c r="F109" i="4" a="1"/>
  <c r="F109" i="4" s="1"/>
  <c r="F93" i="4" a="1"/>
  <c r="F93" i="4" s="1"/>
  <c r="H85" i="4" a="1"/>
  <c r="H85" i="4" s="1"/>
  <c r="H77" i="4" a="1"/>
  <c r="H77" i="4" s="1"/>
  <c r="F61" i="4" a="1"/>
  <c r="F61" i="4" s="1"/>
  <c r="H53" i="4" a="1"/>
  <c r="H53" i="4" s="1"/>
  <c r="F45" i="4" a="1"/>
  <c r="F45" i="4" s="1"/>
  <c r="F124" i="4" a="1"/>
  <c r="F124" i="4" s="1"/>
  <c r="F108" i="4" a="1"/>
  <c r="F108" i="4" s="1"/>
  <c r="F92" i="4" a="1"/>
  <c r="F92" i="4" s="1"/>
  <c r="H84" i="4" a="1"/>
  <c r="H84" i="4" s="1"/>
  <c r="F76" i="4" a="1"/>
  <c r="F76" i="4" s="1"/>
  <c r="F68" i="4" a="1"/>
  <c r="F68" i="4" s="1"/>
  <c r="F60" i="4" a="1"/>
  <c r="F60" i="4" s="1"/>
  <c r="F116" i="4" a="1"/>
  <c r="F116" i="4" s="1"/>
  <c r="F52" i="4" a="1"/>
  <c r="F52" i="4" s="1"/>
  <c r="H81" i="4" a="1"/>
  <c r="H81" i="4" s="1"/>
  <c r="F100" i="4" a="1"/>
  <c r="F100" i="4" s="1"/>
  <c r="F36" i="4" a="1"/>
  <c r="F36" i="4" s="1"/>
  <c r="H116" i="4" a="1"/>
  <c r="H116" i="4" s="1"/>
  <c r="H57" i="4" a="1"/>
  <c r="H57" i="4" s="1"/>
  <c r="F84" i="4" a="1"/>
  <c r="F84" i="4" s="1"/>
  <c r="F31" i="4" a="1"/>
  <c r="F31" i="4" s="1"/>
  <c r="H109" i="4" a="1"/>
  <c r="H109" i="4" s="1"/>
  <c r="H123" i="4" a="1"/>
  <c r="H123" i="4" s="1"/>
  <c r="F123" i="4" a="1"/>
  <c r="F123" i="4" s="1"/>
  <c r="H111" i="4" a="1"/>
  <c r="H111" i="4" s="1"/>
  <c r="H99" i="4" a="1"/>
  <c r="H99" i="4" s="1"/>
  <c r="F99" i="4" a="1"/>
  <c r="F99" i="4" s="1"/>
  <c r="H87" i="4" a="1"/>
  <c r="H87" i="4" s="1"/>
  <c r="H79" i="4" a="1"/>
  <c r="H79" i="4" s="1"/>
  <c r="H67" i="4" a="1"/>
  <c r="H67" i="4" s="1"/>
  <c r="F67" i="4" a="1"/>
  <c r="F67" i="4" s="1"/>
  <c r="H59" i="4" a="1"/>
  <c r="H59" i="4" s="1"/>
  <c r="F59" i="4" a="1"/>
  <c r="F59" i="4" s="1"/>
  <c r="H47" i="4" a="1"/>
  <c r="H47" i="4" s="1"/>
  <c r="H35" i="4" a="1"/>
  <c r="H35" i="4" s="1"/>
  <c r="F35" i="4" a="1"/>
  <c r="F35" i="4" s="1"/>
  <c r="F111" i="4" a="1"/>
  <c r="F111" i="4" s="1"/>
  <c r="F95" i="4" a="1"/>
  <c r="F95" i="4" s="1"/>
  <c r="F79" i="4" a="1"/>
  <c r="F79" i="4" s="1"/>
  <c r="F47" i="4" a="1"/>
  <c r="F47" i="4" s="1"/>
  <c r="H71" i="4" a="1"/>
  <c r="H71" i="4" s="1"/>
  <c r="H122" i="4" a="1"/>
  <c r="H122" i="4" s="1"/>
  <c r="H118" i="4" a="1"/>
  <c r="H118" i="4" s="1"/>
  <c r="F118" i="4" a="1"/>
  <c r="F118" i="4" s="1"/>
  <c r="H114" i="4" a="1"/>
  <c r="H114" i="4" s="1"/>
  <c r="F110" i="4" a="1"/>
  <c r="F110" i="4" s="1"/>
  <c r="F102" i="4" a="1"/>
  <c r="F102" i="4" s="1"/>
  <c r="H94" i="4" a="1"/>
  <c r="H94" i="4" s="1"/>
  <c r="F94" i="4" a="1"/>
  <c r="F94" i="4" s="1"/>
  <c r="H90" i="4" a="1"/>
  <c r="H90" i="4" s="1"/>
  <c r="H86" i="4" a="1"/>
  <c r="H86" i="4" s="1"/>
  <c r="F86" i="4" a="1"/>
  <c r="F86" i="4" s="1"/>
  <c r="H82" i="4" a="1"/>
  <c r="H82" i="4" s="1"/>
  <c r="F78" i="4" a="1"/>
  <c r="F78" i="4" s="1"/>
  <c r="F70" i="4" a="1"/>
  <c r="F70" i="4" s="1"/>
  <c r="H70" i="4" a="1"/>
  <c r="H70" i="4" s="1"/>
  <c r="H66" i="4" a="1"/>
  <c r="H66" i="4" s="1"/>
  <c r="H62" i="4" a="1"/>
  <c r="H62" i="4" s="1"/>
  <c r="F62" i="4" a="1"/>
  <c r="F62" i="4" s="1"/>
  <c r="H58" i="4" a="1"/>
  <c r="H58" i="4" s="1"/>
  <c r="H54" i="4" a="1"/>
  <c r="H54" i="4" s="1"/>
  <c r="F54" i="4" a="1"/>
  <c r="F54" i="4" s="1"/>
  <c r="H50" i="4" a="1"/>
  <c r="H50" i="4" s="1"/>
  <c r="F46" i="4" a="1"/>
  <c r="F46" i="4" s="1"/>
  <c r="F38" i="4" a="1"/>
  <c r="F38" i="4" s="1"/>
  <c r="H38" i="4" a="1"/>
  <c r="H38" i="4" s="1"/>
  <c r="H34" i="4" a="1"/>
  <c r="H34" i="4" s="1"/>
  <c r="F114" i="4" a="1"/>
  <c r="F114" i="4" s="1"/>
  <c r="F98" i="4" a="1"/>
  <c r="F98" i="4" s="1"/>
  <c r="F82" i="4" a="1"/>
  <c r="F82" i="4" s="1"/>
  <c r="F77" i="4" a="1"/>
  <c r="F77" i="4" s="1"/>
  <c r="F66" i="4" a="1"/>
  <c r="F66" i="4" s="1"/>
  <c r="F50" i="4" a="1"/>
  <c r="F50" i="4" s="1"/>
  <c r="F34" i="4" a="1"/>
  <c r="F34" i="4" s="1"/>
  <c r="H106" i="4" a="1"/>
  <c r="H106" i="4" s="1"/>
  <c r="H92" i="4" a="1"/>
  <c r="H92" i="4" s="1"/>
  <c r="H78" i="4" a="1"/>
  <c r="H78" i="4" s="1"/>
  <c r="H39" i="4" a="1"/>
  <c r="H39" i="4" s="1"/>
  <c r="H119" i="4" a="1"/>
  <c r="H119" i="4" s="1"/>
  <c r="H107" i="4" a="1"/>
  <c r="H107" i="4" s="1"/>
  <c r="F107" i="4" a="1"/>
  <c r="F107" i="4" s="1"/>
  <c r="H75" i="4" a="1"/>
  <c r="H75" i="4" s="1"/>
  <c r="F75" i="4" a="1"/>
  <c r="F75" i="4" s="1"/>
  <c r="H55" i="4" a="1"/>
  <c r="H55" i="4" s="1"/>
  <c r="F113" i="4" a="1"/>
  <c r="F113" i="4" s="1"/>
  <c r="H101" i="4" a="1"/>
  <c r="H101" i="4" s="1"/>
  <c r="H73" i="4" a="1"/>
  <c r="H73" i="4" s="1"/>
  <c r="F73" i="4" a="1"/>
  <c r="F73" i="4" s="1"/>
  <c r="H69" i="4" a="1"/>
  <c r="H69" i="4" s="1"/>
  <c r="H65" i="4" a="1"/>
  <c r="H65" i="4" s="1"/>
  <c r="F65" i="4" a="1"/>
  <c r="F65" i="4" s="1"/>
  <c r="H61" i="4" a="1"/>
  <c r="H61" i="4" s="1"/>
  <c r="F57" i="4" a="1"/>
  <c r="F57" i="4" s="1"/>
  <c r="F49" i="4" a="1"/>
  <c r="F49" i="4" s="1"/>
  <c r="H49" i="4" a="1"/>
  <c r="H49" i="4" s="1"/>
  <c r="H45" i="4" a="1"/>
  <c r="H45" i="4" s="1"/>
  <c r="H41" i="4" a="1"/>
  <c r="H41" i="4" s="1"/>
  <c r="F41" i="4" a="1"/>
  <c r="F41" i="4" s="1"/>
  <c r="H37" i="4" a="1"/>
  <c r="H37" i="4" s="1"/>
  <c r="H33" i="4" a="1"/>
  <c r="H33" i="4" s="1"/>
  <c r="F33" i="4" a="1"/>
  <c r="F33" i="4" s="1"/>
  <c r="F119" i="4" a="1"/>
  <c r="F119" i="4" s="1"/>
  <c r="F87" i="4" a="1"/>
  <c r="F87" i="4" s="1"/>
  <c r="F55" i="4" a="1"/>
  <c r="F55" i="4" s="1"/>
  <c r="F44" i="4" a="1"/>
  <c r="F44" i="4" s="1"/>
  <c r="F39" i="4" a="1"/>
  <c r="F39" i="4" s="1"/>
  <c r="H113" i="4" a="1"/>
  <c r="H113" i="4" s="1"/>
  <c r="H98" i="4" a="1"/>
  <c r="H98" i="4" s="1"/>
  <c r="H115" i="4" a="1"/>
  <c r="H115" i="4" s="1"/>
  <c r="F115" i="4" a="1"/>
  <c r="F115" i="4" s="1"/>
  <c r="H91" i="4" a="1"/>
  <c r="H91" i="4" s="1"/>
  <c r="F91" i="4" a="1"/>
  <c r="F91" i="4" s="1"/>
  <c r="H83" i="4" a="1"/>
  <c r="H83" i="4" s="1"/>
  <c r="F83" i="4" a="1"/>
  <c r="F83" i="4" s="1"/>
  <c r="H63" i="4" a="1"/>
  <c r="H63" i="4" s="1"/>
  <c r="H51" i="4" a="1"/>
  <c r="H51" i="4" s="1"/>
  <c r="F51" i="4" a="1"/>
  <c r="F51" i="4" s="1"/>
  <c r="H43" i="4" a="1"/>
  <c r="H43" i="4" s="1"/>
  <c r="F43" i="4" a="1"/>
  <c r="F43" i="4" s="1"/>
  <c r="F121" i="4" a="1"/>
  <c r="F121" i="4" s="1"/>
  <c r="H105" i="4" a="1"/>
  <c r="H105" i="4" s="1"/>
  <c r="F105" i="4" a="1"/>
  <c r="F105" i="4" s="1"/>
  <c r="H97" i="4" a="1"/>
  <c r="H97" i="4" s="1"/>
  <c r="F97" i="4" a="1"/>
  <c r="F97" i="4" s="1"/>
  <c r="H93" i="4" a="1"/>
  <c r="H93" i="4" s="1"/>
  <c r="F89" i="4" a="1"/>
  <c r="F89" i="4" s="1"/>
  <c r="F81" i="4" a="1"/>
  <c r="F81" i="4" s="1"/>
  <c r="H120" i="4" a="1"/>
  <c r="H120" i="4" s="1"/>
  <c r="F120" i="4" a="1"/>
  <c r="F120" i="4" s="1"/>
  <c r="H112" i="4" a="1"/>
  <c r="H112" i="4" s="1"/>
  <c r="F112" i="4" a="1"/>
  <c r="F112" i="4" s="1"/>
  <c r="H108" i="4" a="1"/>
  <c r="H108" i="4" s="1"/>
  <c r="H104" i="4" a="1"/>
  <c r="H104" i="4" s="1"/>
  <c r="F104" i="4" a="1"/>
  <c r="F104" i="4" s="1"/>
  <c r="H100" i="4" a="1"/>
  <c r="H100" i="4" s="1"/>
  <c r="H96" i="4" a="1"/>
  <c r="H96" i="4" s="1"/>
  <c r="F96" i="4" a="1"/>
  <c r="F96" i="4" s="1"/>
  <c r="H88" i="4" a="1"/>
  <c r="H88" i="4" s="1"/>
  <c r="F88" i="4" a="1"/>
  <c r="F88" i="4" s="1"/>
  <c r="H80" i="4" a="1"/>
  <c r="H80" i="4" s="1"/>
  <c r="F80" i="4" a="1"/>
  <c r="F80" i="4" s="1"/>
  <c r="H76" i="4" a="1"/>
  <c r="H76" i="4" s="1"/>
  <c r="H72" i="4" a="1"/>
  <c r="H72" i="4" s="1"/>
  <c r="F72" i="4" a="1"/>
  <c r="F72" i="4" s="1"/>
  <c r="H68" i="4" a="1"/>
  <c r="H68" i="4" s="1"/>
  <c r="H64" i="4" a="1"/>
  <c r="H64" i="4" s="1"/>
  <c r="F64" i="4" a="1"/>
  <c r="F64" i="4" s="1"/>
  <c r="H56" i="4" a="1"/>
  <c r="H56" i="4" s="1"/>
  <c r="F56" i="4" a="1"/>
  <c r="F56" i="4" s="1"/>
  <c r="H52" i="4" a="1"/>
  <c r="H52" i="4" s="1"/>
  <c r="H48" i="4" a="1"/>
  <c r="H48" i="4" s="1"/>
  <c r="F48" i="4" a="1"/>
  <c r="F48" i="4" s="1"/>
  <c r="H44" i="4" a="1"/>
  <c r="H44" i="4" s="1"/>
  <c r="H40" i="4" a="1"/>
  <c r="H40" i="4" s="1"/>
  <c r="F40" i="4" a="1"/>
  <c r="F40" i="4" s="1"/>
  <c r="H36" i="4" a="1"/>
  <c r="H36" i="4" s="1"/>
  <c r="H32" i="4" a="1"/>
  <c r="H32" i="4" s="1"/>
  <c r="F32" i="4" a="1"/>
  <c r="F32" i="4" s="1"/>
  <c r="F122" i="4" a="1"/>
  <c r="F122" i="4" s="1"/>
  <c r="F117" i="4" a="1"/>
  <c r="F117" i="4" s="1"/>
  <c r="F106" i="4" a="1"/>
  <c r="F106" i="4" s="1"/>
  <c r="F101" i="4" a="1"/>
  <c r="F101" i="4" s="1"/>
  <c r="F90" i="4" a="1"/>
  <c r="F90" i="4" s="1"/>
  <c r="F85" i="4" a="1"/>
  <c r="F85" i="4" s="1"/>
  <c r="F74" i="4" a="1"/>
  <c r="F74" i="4" s="1"/>
  <c r="F69" i="4" a="1"/>
  <c r="F69" i="4" s="1"/>
  <c r="F58" i="4" a="1"/>
  <c r="F58" i="4" s="1"/>
  <c r="F53" i="4" a="1"/>
  <c r="F53" i="4" s="1"/>
  <c r="F42" i="4" a="1"/>
  <c r="F42" i="4" s="1"/>
  <c r="F37" i="4" a="1"/>
  <c r="F37" i="4" s="1"/>
  <c r="H124" i="4" a="1"/>
  <c r="H124" i="4" s="1"/>
  <c r="H117" i="4" a="1"/>
  <c r="H117" i="4" s="1"/>
  <c r="H110" i="4" a="1"/>
  <c r="H110" i="4" s="1"/>
  <c r="H103" i="4" a="1"/>
  <c r="H103" i="4" s="1"/>
  <c r="H89" i="4" a="1"/>
  <c r="H89" i="4" s="1"/>
  <c r="H74" i="4" a="1"/>
  <c r="H74" i="4" s="1"/>
  <c r="H60" i="4" a="1"/>
  <c r="H60" i="4" s="1"/>
  <c r="H46" i="4" a="1"/>
  <c r="H46" i="4" s="1"/>
  <c r="I11" i="4" l="1"/>
  <c r="G11" i="4"/>
  <c r="F43" i="5"/>
  <c r="G50" i="4" l="1"/>
  <c r="I123" i="4"/>
  <c r="G66" i="4"/>
  <c r="G82" i="4"/>
  <c r="G98" i="4"/>
  <c r="G71" i="4"/>
  <c r="I91" i="4"/>
  <c r="G114" i="4"/>
  <c r="G38" i="4"/>
  <c r="G54" i="4"/>
  <c r="G70" i="4"/>
  <c r="G86" i="4"/>
  <c r="G102" i="4"/>
  <c r="I38" i="4"/>
  <c r="I54" i="4"/>
  <c r="I70" i="4"/>
  <c r="I86" i="4"/>
  <c r="I102" i="4"/>
  <c r="I118" i="4"/>
  <c r="G51" i="4"/>
  <c r="G115" i="4"/>
  <c r="I99" i="4"/>
  <c r="G87" i="4"/>
  <c r="G44" i="4"/>
  <c r="I48" i="4"/>
  <c r="G60" i="4"/>
  <c r="I64" i="4"/>
  <c r="G76" i="4"/>
  <c r="I80" i="4"/>
  <c r="G92" i="4"/>
  <c r="I96" i="4"/>
  <c r="G108" i="4"/>
  <c r="I112" i="4"/>
  <c r="G124" i="4"/>
  <c r="G43" i="4"/>
  <c r="G107" i="4"/>
  <c r="G37" i="4"/>
  <c r="I41" i="4"/>
  <c r="G53" i="4"/>
  <c r="I57" i="4"/>
  <c r="G69" i="4"/>
  <c r="I73" i="4"/>
  <c r="G85" i="4"/>
  <c r="I89" i="4"/>
  <c r="G101" i="4"/>
  <c r="I105" i="4"/>
  <c r="G117" i="4"/>
  <c r="I121" i="4"/>
  <c r="G47" i="4"/>
  <c r="G46" i="4"/>
  <c r="I50" i="4"/>
  <c r="G62" i="4"/>
  <c r="I66" i="4"/>
  <c r="G78" i="4"/>
  <c r="I82" i="4"/>
  <c r="G94" i="4"/>
  <c r="I98" i="4"/>
  <c r="G110" i="4"/>
  <c r="I114" i="4"/>
  <c r="I119" i="4"/>
  <c r="G63" i="4"/>
  <c r="I59" i="4"/>
  <c r="G67" i="4"/>
  <c r="G39" i="4"/>
  <c r="G103" i="4"/>
  <c r="G40" i="4"/>
  <c r="I44" i="4"/>
  <c r="G56" i="4"/>
  <c r="I60" i="4"/>
  <c r="G72" i="4"/>
  <c r="I76" i="4"/>
  <c r="G88" i="4"/>
  <c r="I92" i="4"/>
  <c r="G104" i="4"/>
  <c r="I108" i="4"/>
  <c r="G120" i="4"/>
  <c r="I124" i="4"/>
  <c r="I87" i="4"/>
  <c r="G59" i="4"/>
  <c r="G123" i="4"/>
  <c r="I37" i="4"/>
  <c r="G49" i="4"/>
  <c r="I53" i="4"/>
  <c r="G65" i="4"/>
  <c r="I69" i="4"/>
  <c r="G81" i="4"/>
  <c r="I85" i="4"/>
  <c r="G97" i="4"/>
  <c r="I101" i="4"/>
  <c r="G113" i="4"/>
  <c r="I117" i="4"/>
  <c r="I103" i="4"/>
  <c r="G79" i="4"/>
  <c r="G42" i="4"/>
  <c r="I46" i="4"/>
  <c r="G58" i="4"/>
  <c r="I62" i="4"/>
  <c r="G74" i="4"/>
  <c r="I78" i="4"/>
  <c r="G90" i="4"/>
  <c r="I94" i="4"/>
  <c r="G106" i="4"/>
  <c r="I110" i="4"/>
  <c r="G122" i="4"/>
  <c r="I95" i="4"/>
  <c r="I75" i="4"/>
  <c r="G83" i="4"/>
  <c r="G55" i="4"/>
  <c r="G119" i="4"/>
  <c r="I40" i="4"/>
  <c r="G52" i="4"/>
  <c r="I56" i="4"/>
  <c r="G68" i="4"/>
  <c r="I72" i="4"/>
  <c r="G84" i="4"/>
  <c r="I88" i="4"/>
  <c r="G100" i="4"/>
  <c r="I104" i="4"/>
  <c r="G116" i="4"/>
  <c r="I120" i="4"/>
  <c r="I63" i="4"/>
  <c r="I43" i="4"/>
  <c r="G75" i="4"/>
  <c r="G45" i="4"/>
  <c r="I49" i="4"/>
  <c r="G61" i="4"/>
  <c r="I65" i="4"/>
  <c r="G77" i="4"/>
  <c r="I81" i="4"/>
  <c r="G93" i="4"/>
  <c r="I97" i="4"/>
  <c r="G109" i="4"/>
  <c r="I113" i="4"/>
  <c r="I79" i="4"/>
  <c r="G95" i="4"/>
  <c r="I42" i="4"/>
  <c r="I58" i="4"/>
  <c r="I74" i="4"/>
  <c r="I90" i="4"/>
  <c r="I106" i="4"/>
  <c r="G118" i="4"/>
  <c r="I122" i="4"/>
  <c r="I71" i="4"/>
  <c r="I115" i="4"/>
  <c r="G99" i="4"/>
  <c r="I67" i="4"/>
  <c r="G48" i="4"/>
  <c r="I52" i="4"/>
  <c r="G64" i="4"/>
  <c r="I68" i="4"/>
  <c r="G80" i="4"/>
  <c r="I84" i="4"/>
  <c r="G96" i="4"/>
  <c r="I100" i="4"/>
  <c r="G112" i="4"/>
  <c r="I116" i="4"/>
  <c r="I39" i="4"/>
  <c r="I107" i="4"/>
  <c r="G91" i="4"/>
  <c r="G41" i="4"/>
  <c r="I45" i="4"/>
  <c r="G57" i="4"/>
  <c r="I61" i="4"/>
  <c r="G73" i="4"/>
  <c r="I77" i="4"/>
  <c r="G89" i="4"/>
  <c r="I93" i="4"/>
  <c r="G105" i="4"/>
  <c r="I109" i="4"/>
  <c r="G121" i="4"/>
  <c r="I55" i="4"/>
  <c r="I111" i="4"/>
  <c r="I83" i="4"/>
  <c r="G111" i="4"/>
  <c r="I47" i="4"/>
  <c r="I51" i="4"/>
  <c r="H11" i="4"/>
  <c r="E125" i="4"/>
  <c r="D7" i="4"/>
  <c r="D10" i="5"/>
  <c r="D9" i="5"/>
  <c r="D11" i="5"/>
  <c r="D7" i="5"/>
  <c r="D8" i="5"/>
  <c r="D12" i="5" l="1"/>
  <c r="B7" i="1" l="1"/>
  <c r="B8" i="1" l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J20" i="5" l="1"/>
  <c r="H20" i="5"/>
  <c r="H21" i="5" l="1"/>
  <c r="J21" i="5"/>
  <c r="K9" i="1" l="1"/>
  <c r="U9" i="1"/>
  <c r="J22" i="5"/>
  <c r="H22" i="5"/>
  <c r="T9" i="1" l="1"/>
  <c r="M9" i="1" s="1"/>
  <c r="V10" i="1" s="1"/>
  <c r="H23" i="5"/>
  <c r="J23" i="5"/>
  <c r="Y9" i="1" l="1"/>
  <c r="N9" i="1"/>
  <c r="K10" i="1" l="1"/>
  <c r="U10" i="1"/>
  <c r="T10" i="1" l="1"/>
  <c r="M10" i="1" s="1"/>
  <c r="V11" i="1" s="1"/>
  <c r="H26" i="5"/>
  <c r="J26" i="5"/>
  <c r="Y10" i="1" l="1"/>
  <c r="N10" i="1"/>
  <c r="K11" i="1"/>
  <c r="K27" i="5"/>
  <c r="T11" i="1" l="1"/>
  <c r="K25" i="5"/>
  <c r="U11" i="1"/>
  <c r="G27" i="5"/>
  <c r="H27" i="5" s="1"/>
  <c r="L27" i="5"/>
  <c r="M27" i="5" s="1"/>
  <c r="I27" i="5"/>
  <c r="J27" i="5" s="1"/>
  <c r="M11" i="1" l="1"/>
  <c r="V12" i="1" s="1"/>
  <c r="G25" i="5"/>
  <c r="H25" i="5" s="1"/>
  <c r="L25" i="5"/>
  <c r="M25" i="5" s="1"/>
  <c r="I25" i="5"/>
  <c r="J25" i="5" s="1"/>
  <c r="Y11" i="1"/>
  <c r="N11" i="1"/>
  <c r="K12" i="1" l="1"/>
  <c r="T12" i="1" s="1"/>
  <c r="U12" i="1"/>
  <c r="M12" i="1" l="1"/>
  <c r="V13" i="1" s="1"/>
  <c r="Y12" i="1" l="1"/>
  <c r="N12" i="1"/>
  <c r="K13" i="1" l="1"/>
  <c r="T13" i="1" s="1"/>
  <c r="U13" i="1"/>
  <c r="M13" i="1" l="1"/>
  <c r="V14" i="1" s="1"/>
  <c r="K14" i="1" l="1"/>
  <c r="T14" i="1" s="1"/>
  <c r="Y13" i="1"/>
  <c r="N13" i="1"/>
  <c r="U14" i="1" l="1"/>
  <c r="M14" i="1" l="1"/>
  <c r="V15" i="1" s="1"/>
  <c r="K15" i="1" l="1"/>
  <c r="T15" i="1" s="1"/>
  <c r="Y14" i="1"/>
  <c r="N14" i="1"/>
  <c r="H42" i="5"/>
  <c r="J42" i="5"/>
  <c r="U15" i="1" l="1"/>
  <c r="I36" i="4"/>
  <c r="G36" i="4"/>
  <c r="I35" i="4"/>
  <c r="G35" i="4"/>
  <c r="I34" i="4"/>
  <c r="G34" i="4"/>
  <c r="I33" i="4"/>
  <c r="I32" i="4"/>
  <c r="G33" i="4"/>
  <c r="G32" i="4"/>
  <c r="G31" i="4"/>
  <c r="I31" i="4"/>
  <c r="M15" i="1" l="1"/>
  <c r="V16" i="1" s="1"/>
  <c r="K16" i="1" l="1"/>
  <c r="Y15" i="1"/>
  <c r="N15" i="1"/>
  <c r="T16" i="1" l="1"/>
  <c r="U16" i="1"/>
  <c r="M16" i="1" l="1"/>
  <c r="V17" i="1" s="1"/>
  <c r="K17" i="1" l="1"/>
  <c r="Y16" i="1"/>
  <c r="N16" i="1"/>
  <c r="D18" i="2"/>
  <c r="E18" i="2"/>
  <c r="C18" i="2"/>
  <c r="T17" i="1" l="1"/>
  <c r="K24" i="5"/>
  <c r="U17" i="1"/>
  <c r="M17" i="1" s="1"/>
  <c r="V18" i="1" s="1"/>
  <c r="Y17" i="1" l="1"/>
  <c r="I24" i="5"/>
  <c r="J24" i="5" s="1"/>
  <c r="G24" i="5"/>
  <c r="H24" i="5" s="1"/>
  <c r="L24" i="5"/>
  <c r="M24" i="5" s="1"/>
  <c r="N17" i="1"/>
  <c r="K18" i="1" l="1"/>
  <c r="U18" i="1"/>
  <c r="T18" i="1" l="1"/>
  <c r="M18" i="1" s="1"/>
  <c r="V19" i="1" s="1"/>
  <c r="K28" i="5"/>
  <c r="Y18" i="1" l="1"/>
  <c r="N18" i="1"/>
  <c r="U19" i="1" l="1"/>
  <c r="K19" i="1"/>
  <c r="T19" i="1" l="1"/>
  <c r="M19" i="1" s="1"/>
  <c r="V20" i="1" s="1"/>
  <c r="Y19" i="1" l="1"/>
  <c r="N19" i="1"/>
  <c r="U20" i="1" l="1"/>
  <c r="K20" i="1"/>
  <c r="T20" i="1" l="1"/>
  <c r="M20" i="1" s="1"/>
  <c r="V21" i="1" s="1"/>
  <c r="Y20" i="1" l="1"/>
  <c r="N20" i="1"/>
  <c r="K21" i="1" l="1"/>
  <c r="U21" i="1"/>
  <c r="T21" i="1" l="1"/>
  <c r="M21" i="1" s="1"/>
  <c r="V22" i="1" s="1"/>
  <c r="Y21" i="1" l="1"/>
  <c r="N21" i="1"/>
  <c r="K22" i="1" l="1"/>
  <c r="U22" i="1"/>
  <c r="T22" i="1" l="1"/>
  <c r="M22" i="1" s="1"/>
  <c r="V23" i="1" s="1"/>
  <c r="Y22" i="1" l="1"/>
  <c r="N22" i="1"/>
  <c r="P67" i="4"/>
  <c r="P114" i="4"/>
  <c r="P74" i="4"/>
  <c r="J45" i="4"/>
  <c r="J90" i="4"/>
  <c r="M63" i="4"/>
  <c r="P82" i="4"/>
  <c r="J105" i="4"/>
  <c r="P65" i="4"/>
  <c r="J80" i="4"/>
  <c r="P97" i="4"/>
  <c r="J58" i="4"/>
  <c r="J100" i="4"/>
  <c r="P40" i="4"/>
  <c r="P106" i="4"/>
  <c r="P87" i="4"/>
  <c r="P78" i="4"/>
  <c r="M47" i="4"/>
  <c r="M88" i="4"/>
  <c r="J74" i="4"/>
  <c r="M76" i="4"/>
  <c r="P69" i="4"/>
  <c r="P83" i="4"/>
  <c r="J61" i="4"/>
  <c r="P58" i="4"/>
  <c r="J97" i="4"/>
  <c r="M41" i="4"/>
  <c r="P71" i="4"/>
  <c r="M33" i="4"/>
  <c r="P122" i="4"/>
  <c r="P101" i="4"/>
  <c r="P98" i="4"/>
  <c r="M55" i="4"/>
  <c r="J123" i="4"/>
  <c r="P72" i="4"/>
  <c r="M60" i="4"/>
  <c r="J41" i="4"/>
  <c r="J114" i="4"/>
  <c r="P89" i="4"/>
  <c r="P124" i="4"/>
  <c r="J35" i="4"/>
  <c r="P45" i="4"/>
  <c r="P123" i="4"/>
  <c r="J60" i="4"/>
  <c r="M107" i="4"/>
  <c r="P42" i="4"/>
  <c r="M46" i="4"/>
  <c r="J108" i="4"/>
  <c r="P115" i="4"/>
  <c r="M111" i="4"/>
  <c r="J79" i="4"/>
  <c r="P56" i="4"/>
  <c r="M67" i="4"/>
  <c r="M57" i="4"/>
  <c r="M102" i="4"/>
  <c r="J62" i="4"/>
  <c r="J66" i="4"/>
  <c r="M105" i="4"/>
  <c r="J106" i="4"/>
  <c r="J33" i="4"/>
  <c r="P121" i="4"/>
  <c r="P102" i="4"/>
  <c r="P81" i="4"/>
  <c r="M74" i="4"/>
  <c r="J71" i="4"/>
  <c r="J44" i="4"/>
  <c r="P90" i="4"/>
  <c r="M39" i="4"/>
  <c r="J91" i="4"/>
  <c r="M72" i="4"/>
  <c r="M115" i="4"/>
  <c r="P117" i="4"/>
  <c r="J104" i="4"/>
  <c r="P92" i="4"/>
  <c r="J56" i="4"/>
  <c r="P105" i="4"/>
  <c r="J124" i="4"/>
  <c r="M34" i="4"/>
  <c r="J115" i="4"/>
  <c r="J96" i="4"/>
  <c r="P85" i="4"/>
  <c r="J69" i="4"/>
  <c r="P75" i="4"/>
  <c r="P118" i="4"/>
  <c r="M44" i="4"/>
  <c r="J119" i="4"/>
  <c r="M78" i="4"/>
  <c r="M45" i="4"/>
  <c r="J111" i="4"/>
  <c r="M31" i="4"/>
  <c r="P48" i="4"/>
  <c r="P100" i="4"/>
  <c r="M85" i="4"/>
  <c r="M116" i="4"/>
  <c r="M98" i="4"/>
  <c r="M104" i="4"/>
  <c r="M90" i="4"/>
  <c r="M117" i="4"/>
  <c r="J82" i="4"/>
  <c r="J77" i="4"/>
  <c r="M32" i="4"/>
  <c r="M65" i="4"/>
  <c r="P46" i="4"/>
  <c r="P112" i="4"/>
  <c r="J93" i="4"/>
  <c r="P94" i="4"/>
  <c r="J57" i="4"/>
  <c r="M94" i="4"/>
  <c r="J40" i="4"/>
  <c r="P80" i="4"/>
  <c r="P104" i="4"/>
  <c r="J116" i="4"/>
  <c r="P32" i="4"/>
  <c r="J88" i="4"/>
  <c r="J72" i="4"/>
  <c r="J95" i="4"/>
  <c r="J70" i="4"/>
  <c r="M56" i="4"/>
  <c r="P34" i="4"/>
  <c r="M48" i="4"/>
  <c r="M80" i="4"/>
  <c r="J78" i="4"/>
  <c r="P51" i="4"/>
  <c r="J98" i="4"/>
  <c r="P107" i="4"/>
  <c r="J73" i="4"/>
  <c r="J99" i="4"/>
  <c r="P99" i="4"/>
  <c r="M73" i="4"/>
  <c r="M38" i="4"/>
  <c r="P53" i="4"/>
  <c r="M71" i="4"/>
  <c r="P43" i="4"/>
  <c r="J120" i="4"/>
  <c r="P63" i="4"/>
  <c r="J75" i="4"/>
  <c r="J31" i="4"/>
  <c r="M66" i="4"/>
  <c r="M35" i="4"/>
  <c r="J109" i="4"/>
  <c r="M97" i="4"/>
  <c r="M96" i="4"/>
  <c r="J68" i="4"/>
  <c r="J65" i="4"/>
  <c r="P91" i="4"/>
  <c r="J76" i="4"/>
  <c r="P61" i="4"/>
  <c r="J49" i="4"/>
  <c r="J117" i="4"/>
  <c r="J47" i="4"/>
  <c r="J83" i="4"/>
  <c r="J54" i="4"/>
  <c r="M69" i="4"/>
  <c r="J85" i="4"/>
  <c r="M68" i="4"/>
  <c r="P55" i="4"/>
  <c r="P62" i="4"/>
  <c r="P35" i="4"/>
  <c r="J63" i="4"/>
  <c r="P38" i="4"/>
  <c r="M92" i="4"/>
  <c r="J84" i="4"/>
  <c r="P52" i="4"/>
  <c r="J48" i="4"/>
  <c r="M50" i="4"/>
  <c r="J55" i="4"/>
  <c r="J103" i="4"/>
  <c r="M51" i="4"/>
  <c r="J59" i="4"/>
  <c r="M40" i="4"/>
  <c r="M36" i="4"/>
  <c r="M121" i="4"/>
  <c r="P76" i="4"/>
  <c r="M123" i="4"/>
  <c r="M54" i="4"/>
  <c r="J94" i="4"/>
  <c r="M84" i="4"/>
  <c r="M64" i="4"/>
  <c r="M37" i="4"/>
  <c r="M110" i="4"/>
  <c r="P111" i="4"/>
  <c r="M101" i="4"/>
  <c r="P64" i="4"/>
  <c r="P39" i="4"/>
  <c r="J81" i="4"/>
  <c r="M118" i="4"/>
  <c r="M99" i="4"/>
  <c r="M61" i="4"/>
  <c r="P68" i="4"/>
  <c r="P70" i="4"/>
  <c r="J67" i="4"/>
  <c r="P49" i="4"/>
  <c r="P54" i="4"/>
  <c r="P86" i="4"/>
  <c r="M77" i="4"/>
  <c r="M113" i="4"/>
  <c r="J122" i="4"/>
  <c r="J36" i="4"/>
  <c r="J110" i="4"/>
  <c r="J64" i="4"/>
  <c r="P108" i="4"/>
  <c r="M86" i="4"/>
  <c r="P37" i="4"/>
  <c r="P120" i="4"/>
  <c r="M82" i="4"/>
  <c r="M114" i="4"/>
  <c r="J121" i="4"/>
  <c r="J113" i="4"/>
  <c r="M112" i="4"/>
  <c r="M83" i="4"/>
  <c r="M119" i="4"/>
  <c r="P93" i="4"/>
  <c r="J89" i="4"/>
  <c r="M120" i="4"/>
  <c r="P113" i="4"/>
  <c r="M106" i="4"/>
  <c r="M95" i="4"/>
  <c r="P59" i="4"/>
  <c r="P103" i="4"/>
  <c r="M103" i="4"/>
  <c r="P88" i="4"/>
  <c r="P41" i="4"/>
  <c r="M109" i="4"/>
  <c r="J39" i="4"/>
  <c r="P57" i="4"/>
  <c r="M124" i="4"/>
  <c r="J46" i="4"/>
  <c r="J102" i="4"/>
  <c r="P95" i="4"/>
  <c r="J43" i="4"/>
  <c r="M49" i="4"/>
  <c r="P50" i="4"/>
  <c r="M93" i="4"/>
  <c r="M91" i="4"/>
  <c r="P66" i="4"/>
  <c r="P79" i="4"/>
  <c r="J51" i="4"/>
  <c r="M42" i="4"/>
  <c r="J86" i="4"/>
  <c r="P31" i="4"/>
  <c r="P116" i="4"/>
  <c r="J92" i="4"/>
  <c r="P36" i="4"/>
  <c r="P73" i="4"/>
  <c r="P33" i="4"/>
  <c r="M81" i="4"/>
  <c r="M100" i="4"/>
  <c r="P44" i="4"/>
  <c r="J112" i="4"/>
  <c r="M43" i="4"/>
  <c r="M89" i="4"/>
  <c r="P96" i="4"/>
  <c r="M108" i="4"/>
  <c r="M53" i="4"/>
  <c r="J101" i="4"/>
  <c r="J53" i="4"/>
  <c r="M62" i="4"/>
  <c r="P77" i="4"/>
  <c r="J107" i="4"/>
  <c r="M70" i="4"/>
  <c r="J118" i="4"/>
  <c r="M79" i="4"/>
  <c r="P109" i="4"/>
  <c r="M87" i="4"/>
  <c r="M122" i="4"/>
  <c r="M59" i="4"/>
  <c r="P119" i="4"/>
  <c r="J50" i="4"/>
  <c r="P60" i="4"/>
  <c r="P110" i="4"/>
  <c r="M58" i="4"/>
  <c r="M75" i="4"/>
  <c r="J37" i="4"/>
  <c r="J42" i="4"/>
  <c r="P47" i="4"/>
  <c r="J34" i="4"/>
  <c r="J87" i="4"/>
  <c r="J52" i="4"/>
  <c r="P84" i="4"/>
  <c r="M52" i="4"/>
  <c r="J32" i="4"/>
  <c r="J38" i="4"/>
  <c r="K23" i="1" l="1"/>
  <c r="U23" i="1"/>
  <c r="L28" i="5"/>
  <c r="M28" i="5" s="1"/>
  <c r="G28" i="5"/>
  <c r="H28" i="5" s="1"/>
  <c r="I28" i="5"/>
  <c r="J28" i="5" s="1"/>
  <c r="K64" i="4"/>
  <c r="K109" i="4"/>
  <c r="Q75" i="4"/>
  <c r="K59" i="4"/>
  <c r="N54" i="4"/>
  <c r="K112" i="4"/>
  <c r="N110" i="4"/>
  <c r="Q94" i="4"/>
  <c r="K100" i="4"/>
  <c r="K90" i="4"/>
  <c r="Q46" i="4"/>
  <c r="Q72" i="4"/>
  <c r="Q90" i="4"/>
  <c r="Q57" i="4"/>
  <c r="N39" i="4"/>
  <c r="N46" i="4"/>
  <c r="K99" i="4"/>
  <c r="K102" i="4"/>
  <c r="Q45" i="4"/>
  <c r="K110" i="4"/>
  <c r="N84" i="4"/>
  <c r="Q84" i="4"/>
  <c r="Q64" i="4"/>
  <c r="Q61" i="4"/>
  <c r="Q83" i="4"/>
  <c r="Q108" i="4"/>
  <c r="N97" i="4"/>
  <c r="N122" i="4"/>
  <c r="N61" i="4"/>
  <c r="K68" i="4"/>
  <c r="K41" i="4"/>
  <c r="K42" i="4"/>
  <c r="Q113" i="4"/>
  <c r="Q89" i="4"/>
  <c r="K60" i="4"/>
  <c r="N76" i="4"/>
  <c r="Q85" i="4"/>
  <c r="Q69" i="4"/>
  <c r="Q111" i="4"/>
  <c r="K76" i="4"/>
  <c r="Q92" i="4"/>
  <c r="N50" i="4"/>
  <c r="K122" i="4"/>
  <c r="N111" i="4"/>
  <c r="N49" i="4"/>
  <c r="K75" i="4"/>
  <c r="N48" i="4"/>
  <c r="Q97" i="4"/>
  <c r="K49" i="4"/>
  <c r="Q67" i="4"/>
  <c r="Q48" i="4"/>
  <c r="Q33" i="4"/>
  <c r="Q106" i="4"/>
  <c r="Q41" i="4"/>
  <c r="K70" i="4"/>
  <c r="Q77" i="4"/>
  <c r="N69" i="4"/>
  <c r="Q31" i="4"/>
  <c r="K82" i="4"/>
  <c r="N105" i="4"/>
  <c r="Q79" i="4"/>
  <c r="Q51" i="4"/>
  <c r="Q68" i="4"/>
  <c r="K104" i="4"/>
  <c r="K96" i="4"/>
  <c r="N55" i="4"/>
  <c r="K32" i="4"/>
  <c r="N99" i="4"/>
  <c r="N36" i="4"/>
  <c r="Q59" i="4"/>
  <c r="N88" i="4"/>
  <c r="Q55" i="4"/>
  <c r="K89" i="4"/>
  <c r="N80" i="4"/>
  <c r="N52" i="4"/>
  <c r="K48" i="4"/>
  <c r="K117" i="4"/>
  <c r="N74" i="4"/>
  <c r="N60" i="4"/>
  <c r="Q58" i="4"/>
  <c r="N33" i="4"/>
  <c r="N78" i="4"/>
  <c r="Q103" i="4"/>
  <c r="Q70" i="4"/>
  <c r="Q100" i="4"/>
  <c r="K67" i="4"/>
  <c r="Q121" i="4"/>
  <c r="Q32" i="4"/>
  <c r="K113" i="4"/>
  <c r="Q112" i="4"/>
  <c r="Q52" i="4"/>
  <c r="Q73" i="4"/>
  <c r="K118" i="4"/>
  <c r="N91" i="4"/>
  <c r="N89" i="4"/>
  <c r="K94" i="4"/>
  <c r="Q98" i="4"/>
  <c r="Q54" i="4"/>
  <c r="K50" i="4"/>
  <c r="K80" i="4"/>
  <c r="N87" i="4"/>
  <c r="N106" i="4"/>
  <c r="K63" i="4"/>
  <c r="Q74" i="4"/>
  <c r="K56" i="4"/>
  <c r="N95" i="4"/>
  <c r="N40" i="4"/>
  <c r="Q63" i="4"/>
  <c r="Q35" i="4"/>
  <c r="N68" i="4"/>
  <c r="N109" i="4"/>
  <c r="K71" i="4"/>
  <c r="Q118" i="4"/>
  <c r="K123" i="4"/>
  <c r="N120" i="4"/>
  <c r="N94" i="4"/>
  <c r="N51" i="4"/>
  <c r="Q117" i="4"/>
  <c r="Q123" i="4"/>
  <c r="N83" i="4"/>
  <c r="N107" i="4"/>
  <c r="N70" i="4"/>
  <c r="N96" i="4"/>
  <c r="N82" i="4"/>
  <c r="Q110" i="4"/>
  <c r="Q119" i="4"/>
  <c r="Q76" i="4"/>
  <c r="Q96" i="4"/>
  <c r="N37" i="4"/>
  <c r="Q99" i="4"/>
  <c r="N42" i="4"/>
  <c r="N47" i="4"/>
  <c r="Q66" i="4"/>
  <c r="K69" i="4"/>
  <c r="K91" i="4"/>
  <c r="N103" i="4"/>
  <c r="K121" i="4"/>
  <c r="K106" i="4"/>
  <c r="N41" i="4"/>
  <c r="K84" i="4"/>
  <c r="Q40" i="4"/>
  <c r="K92" i="4"/>
  <c r="K55" i="4"/>
  <c r="K38" i="4"/>
  <c r="K46" i="4"/>
  <c r="Q107" i="4"/>
  <c r="N38" i="4"/>
  <c r="K78" i="4"/>
  <c r="N119" i="4"/>
  <c r="N59" i="4"/>
  <c r="Q42" i="4"/>
  <c r="Q50" i="4"/>
  <c r="K93" i="4"/>
  <c r="K119" i="4"/>
  <c r="K105" i="4"/>
  <c r="K101" i="4"/>
  <c r="K79" i="4"/>
  <c r="Q116" i="4"/>
  <c r="N116" i="4"/>
  <c r="N112" i="4"/>
  <c r="K108" i="4"/>
  <c r="Q102" i="4"/>
  <c r="K95" i="4"/>
  <c r="N79" i="4"/>
  <c r="K103" i="4"/>
  <c r="N65" i="4"/>
  <c r="Q101" i="4"/>
  <c r="N53" i="4"/>
  <c r="N123" i="4"/>
  <c r="N117" i="4"/>
  <c r="K72" i="4"/>
  <c r="N58" i="4"/>
  <c r="K57" i="4"/>
  <c r="N73" i="4"/>
  <c r="Q38" i="4"/>
  <c r="N64" i="4"/>
  <c r="N100" i="4"/>
  <c r="Q91" i="4"/>
  <c r="N124" i="4"/>
  <c r="K86" i="4"/>
  <c r="Q93" i="4"/>
  <c r="Q80" i="4"/>
  <c r="N86" i="4"/>
  <c r="N63" i="4"/>
  <c r="Q82" i="4"/>
  <c r="K44" i="4"/>
  <c r="K31" i="4"/>
  <c r="N31" i="4"/>
  <c r="N118" i="4"/>
  <c r="K40" i="4"/>
  <c r="K52" i="4"/>
  <c r="K74" i="4"/>
  <c r="K62" i="4"/>
  <c r="N34" i="4"/>
  <c r="Q95" i="4"/>
  <c r="Q49" i="4"/>
  <c r="N114" i="4"/>
  <c r="K37" i="4"/>
  <c r="K77" i="4"/>
  <c r="Q87" i="4"/>
  <c r="K88" i="4"/>
  <c r="K73" i="4"/>
  <c r="K34" i="4"/>
  <c r="K98" i="4"/>
  <c r="N66" i="4"/>
  <c r="Q120" i="4"/>
  <c r="K54" i="4"/>
  <c r="K97" i="4"/>
  <c r="N45" i="4"/>
  <c r="K61" i="4"/>
  <c r="Q60" i="4"/>
  <c r="N98" i="4"/>
  <c r="Q36" i="4"/>
  <c r="N108" i="4"/>
  <c r="Q34" i="4"/>
  <c r="N75" i="4"/>
  <c r="K39" i="4"/>
  <c r="Q105" i="4"/>
  <c r="Q124" i="4"/>
  <c r="N44" i="4"/>
  <c r="N62" i="4"/>
  <c r="N71" i="4"/>
  <c r="Q37" i="4"/>
  <c r="N67" i="4"/>
  <c r="N104" i="4"/>
  <c r="K53" i="4"/>
  <c r="N43" i="4"/>
  <c r="K107" i="4"/>
  <c r="K114" i="4"/>
  <c r="Q81" i="4"/>
  <c r="K65" i="4"/>
  <c r="K124" i="4"/>
  <c r="K120" i="4"/>
  <c r="K66" i="4"/>
  <c r="Q62" i="4"/>
  <c r="Q53" i="4"/>
  <c r="Q78" i="4"/>
  <c r="Q86" i="4"/>
  <c r="N85" i="4"/>
  <c r="K35" i="4"/>
  <c r="K51" i="4"/>
  <c r="K36" i="4"/>
  <c r="K87" i="4"/>
  <c r="Q47" i="4"/>
  <c r="N101" i="4"/>
  <c r="Q43" i="4"/>
  <c r="K116" i="4"/>
  <c r="Q71" i="4"/>
  <c r="Q115" i="4"/>
  <c r="Q122" i="4"/>
  <c r="K111" i="4"/>
  <c r="N115" i="4"/>
  <c r="Q65" i="4"/>
  <c r="N57" i="4"/>
  <c r="Q109" i="4"/>
  <c r="N72" i="4"/>
  <c r="Q44" i="4"/>
  <c r="K58" i="4"/>
  <c r="N92" i="4"/>
  <c r="N93" i="4"/>
  <c r="K81" i="4"/>
  <c r="N90" i="4"/>
  <c r="N102" i="4"/>
  <c r="N32" i="4"/>
  <c r="Q39" i="4"/>
  <c r="K83" i="4"/>
  <c r="K47" i="4"/>
  <c r="N113" i="4"/>
  <c r="N77" i="4"/>
  <c r="Q114" i="4"/>
  <c r="K115" i="4"/>
  <c r="N56" i="4"/>
  <c r="K45" i="4"/>
  <c r="Q56" i="4"/>
  <c r="Q88" i="4"/>
  <c r="K33" i="4"/>
  <c r="N81" i="4"/>
  <c r="N35" i="4"/>
  <c r="K43" i="4"/>
  <c r="Q104" i="4"/>
  <c r="N121" i="4"/>
  <c r="K85" i="4"/>
  <c r="T23" i="1" l="1"/>
  <c r="M23" i="1" s="1"/>
  <c r="L89" i="4"/>
  <c r="L92" i="4"/>
  <c r="L94" i="4"/>
  <c r="O52" i="4"/>
  <c r="O122" i="4"/>
  <c r="L112" i="4"/>
  <c r="O53" i="4"/>
  <c r="L76" i="4"/>
  <c r="L48" i="4"/>
  <c r="O116" i="4"/>
  <c r="L81" i="4"/>
  <c r="O44" i="4"/>
  <c r="O113" i="4"/>
  <c r="O39" i="4"/>
  <c r="O59" i="4"/>
  <c r="L32" i="4"/>
  <c r="L69" i="4"/>
  <c r="L82" i="4"/>
  <c r="O105" i="4"/>
  <c r="L43" i="4"/>
  <c r="L115" i="4"/>
  <c r="L55" i="4"/>
  <c r="L62" i="4"/>
  <c r="O46" i="4"/>
  <c r="L113" i="4"/>
  <c r="L73" i="4"/>
  <c r="O78" i="4"/>
  <c r="O111" i="4"/>
  <c r="L100" i="4"/>
  <c r="O119" i="4"/>
  <c r="O72" i="4"/>
  <c r="O90" i="4"/>
  <c r="O81" i="4"/>
  <c r="O62" i="4"/>
  <c r="O80" i="4"/>
  <c r="L52" i="4"/>
  <c r="L42" i="4"/>
  <c r="O42" i="4"/>
  <c r="L110" i="4"/>
  <c r="O75" i="4"/>
  <c r="L64" i="4"/>
  <c r="L101" i="4"/>
  <c r="L121" i="4"/>
  <c r="L66" i="4"/>
  <c r="L70" i="4"/>
  <c r="O84" i="4"/>
  <c r="L103" i="4"/>
  <c r="L90" i="4"/>
  <c r="L98" i="4"/>
  <c r="L38" i="4"/>
  <c r="O69" i="4"/>
  <c r="O115" i="4"/>
  <c r="L114" i="4"/>
  <c r="O97" i="4"/>
  <c r="L33" i="4"/>
  <c r="L84" i="4"/>
  <c r="O95" i="4"/>
  <c r="O51" i="4"/>
  <c r="O118" i="4"/>
  <c r="O92" i="4"/>
  <c r="O98" i="4"/>
  <c r="L60" i="4"/>
  <c r="O54" i="4"/>
  <c r="L67" i="4"/>
  <c r="L79" i="4"/>
  <c r="O99" i="4"/>
  <c r="L85" i="4"/>
  <c r="L108" i="4"/>
  <c r="O70" i="4"/>
  <c r="L31" i="4"/>
  <c r="L71" i="4"/>
  <c r="L118" i="4"/>
  <c r="O96" i="4"/>
  <c r="L91" i="4"/>
  <c r="O45" i="4"/>
  <c r="L120" i="4"/>
  <c r="O94" i="4"/>
  <c r="L50" i="4"/>
  <c r="L96" i="4"/>
  <c r="L47" i="4"/>
  <c r="O104" i="4"/>
  <c r="O38" i="4"/>
  <c r="O77" i="4"/>
  <c r="O61" i="4"/>
  <c r="O102" i="4"/>
  <c r="L34" i="4"/>
  <c r="L117" i="4"/>
  <c r="L80" i="4"/>
  <c r="L74" i="4"/>
  <c r="O85" i="4"/>
  <c r="O100" i="4"/>
  <c r="O36" i="4"/>
  <c r="L109" i="4"/>
  <c r="L39" i="4"/>
  <c r="L53" i="4"/>
  <c r="O120" i="4"/>
  <c r="O93" i="4"/>
  <c r="O103" i="4"/>
  <c r="L124" i="4"/>
  <c r="L97" i="4"/>
  <c r="L122" i="4"/>
  <c r="L40" i="4"/>
  <c r="O101" i="4"/>
  <c r="O106" i="4"/>
  <c r="L61" i="4"/>
  <c r="L41" i="4"/>
  <c r="O49" i="4"/>
  <c r="L54" i="4"/>
  <c r="L44" i="4"/>
  <c r="L49" i="4"/>
  <c r="O55" i="4"/>
  <c r="L88" i="4"/>
  <c r="L36" i="4"/>
  <c r="L123" i="4"/>
  <c r="L102" i="4"/>
  <c r="L83" i="4"/>
  <c r="L46" i="4"/>
  <c r="O50" i="4"/>
  <c r="O76" i="4"/>
  <c r="O91" i="4"/>
  <c r="O31" i="4"/>
  <c r="O57" i="4"/>
  <c r="L45" i="4"/>
  <c r="O123" i="4"/>
  <c r="L106" i="4"/>
  <c r="O79" i="4"/>
  <c r="L37" i="4"/>
  <c r="O86" i="4"/>
  <c r="O65" i="4"/>
  <c r="O109" i="4"/>
  <c r="O40" i="4"/>
  <c r="L95" i="4"/>
  <c r="O112" i="4"/>
  <c r="O48" i="4"/>
  <c r="O64" i="4"/>
  <c r="L59" i="4"/>
  <c r="O34" i="4"/>
  <c r="O63" i="4"/>
  <c r="O47" i="4"/>
  <c r="O107" i="4"/>
  <c r="O35" i="4"/>
  <c r="O41" i="4"/>
  <c r="L56" i="4"/>
  <c r="O66" i="4"/>
  <c r="L119" i="4"/>
  <c r="O58" i="4"/>
  <c r="O60" i="4"/>
  <c r="O71" i="4"/>
  <c r="L86" i="4"/>
  <c r="L77" i="4"/>
  <c r="O82" i="4"/>
  <c r="O83" i="4"/>
  <c r="L116" i="4"/>
  <c r="O32" i="4"/>
  <c r="O37" i="4"/>
  <c r="L107" i="4"/>
  <c r="L68" i="4"/>
  <c r="O121" i="4"/>
  <c r="O56" i="4"/>
  <c r="O87" i="4"/>
  <c r="O108" i="4"/>
  <c r="O67" i="4"/>
  <c r="O33" i="4"/>
  <c r="L78" i="4"/>
  <c r="L75" i="4"/>
  <c r="O73" i="4"/>
  <c r="L35" i="4"/>
  <c r="L104" i="4"/>
  <c r="O43" i="4"/>
  <c r="L63" i="4"/>
  <c r="O124" i="4"/>
  <c r="L57" i="4"/>
  <c r="O74" i="4"/>
  <c r="L72" i="4"/>
  <c r="O110" i="4"/>
  <c r="O114" i="4"/>
  <c r="O89" i="4"/>
  <c r="L93" i="4"/>
  <c r="L105" i="4"/>
  <c r="O68" i="4"/>
  <c r="O117" i="4"/>
  <c r="L87" i="4"/>
  <c r="L111" i="4"/>
  <c r="O88" i="4"/>
  <c r="L65" i="4"/>
  <c r="L51" i="4"/>
  <c r="L99" i="4"/>
  <c r="L58" i="4"/>
  <c r="Y23" i="1" l="1"/>
  <c r="N23" i="1"/>
  <c r="K24" i="1" l="1"/>
  <c r="U24" i="1"/>
  <c r="T24" i="1" l="1"/>
  <c r="M24" i="1" s="1"/>
  <c r="Y24" i="1" l="1"/>
  <c r="N24" i="1"/>
  <c r="K25" i="1" l="1"/>
  <c r="U25" i="1"/>
  <c r="T25" i="1" l="1"/>
  <c r="M25" i="1" s="1"/>
  <c r="Y25" i="1" l="1"/>
  <c r="N25" i="1"/>
  <c r="K26" i="1" l="1"/>
  <c r="U26" i="1"/>
  <c r="T26" i="1" l="1"/>
  <c r="M26" i="1" s="1"/>
  <c r="Y26" i="1" l="1"/>
  <c r="N26" i="1"/>
  <c r="K27" i="1" l="1"/>
  <c r="U27" i="1"/>
  <c r="T27" i="1" l="1"/>
  <c r="M27" i="1" s="1"/>
  <c r="Y27" i="1" l="1"/>
  <c r="N27" i="1"/>
  <c r="U28" i="1" l="1"/>
  <c r="K28" i="1"/>
  <c r="T28" i="1" l="1"/>
  <c r="M28" i="1" s="1"/>
  <c r="Y28" i="1" l="1"/>
  <c r="N28" i="1"/>
  <c r="K29" i="1" l="1"/>
  <c r="U29" i="1"/>
  <c r="T29" i="1" l="1"/>
  <c r="M29" i="1" s="1"/>
  <c r="Y29" i="1" l="1"/>
  <c r="N29" i="1"/>
  <c r="K30" i="1" l="1"/>
  <c r="U30" i="1"/>
  <c r="T30" i="1" l="1"/>
  <c r="M30" i="1" s="1"/>
  <c r="Y30" i="1" s="1"/>
  <c r="N30" i="1" l="1"/>
  <c r="K31" i="1" l="1"/>
  <c r="U31" i="1"/>
  <c r="T31" i="1" l="1"/>
  <c r="M31" i="1" s="1"/>
  <c r="Y31" i="1" s="1"/>
  <c r="N31" i="1" l="1"/>
  <c r="K32" i="1" l="1"/>
  <c r="U32" i="1"/>
  <c r="T32" i="1" l="1"/>
  <c r="M32" i="1" s="1"/>
  <c r="Y32" i="1" s="1"/>
  <c r="N32" i="1" l="1"/>
  <c r="K33" i="1" l="1"/>
  <c r="U33" i="1"/>
  <c r="T33" i="1" l="1"/>
  <c r="M33" i="1" s="1"/>
  <c r="Y33" i="1" s="1"/>
  <c r="N33" i="1" l="1"/>
  <c r="K34" i="1" l="1"/>
  <c r="U34" i="1"/>
  <c r="T34" i="1" l="1"/>
  <c r="M34" i="1" s="1"/>
  <c r="Y34" i="1" s="1"/>
  <c r="N34" i="1" l="1"/>
  <c r="K35" i="1" l="1"/>
  <c r="U35" i="1"/>
  <c r="T35" i="1" l="1"/>
  <c r="M35" i="1" s="1"/>
  <c r="Y35" i="1" l="1"/>
  <c r="N35" i="1"/>
  <c r="K36" i="1" l="1"/>
  <c r="U36" i="1"/>
  <c r="T36" i="1" l="1"/>
  <c r="M36" i="1" s="1"/>
  <c r="Y36" i="1" l="1"/>
  <c r="N36" i="1"/>
  <c r="K37" i="1" l="1"/>
  <c r="U37" i="1"/>
  <c r="T37" i="1" l="1"/>
  <c r="M37" i="1" s="1"/>
  <c r="Y37" i="1" l="1"/>
  <c r="N37" i="1"/>
  <c r="K38" i="1" l="1"/>
  <c r="U38" i="1"/>
  <c r="T38" i="1" l="1"/>
  <c r="M38" i="1" s="1"/>
  <c r="Y38" i="1" l="1"/>
  <c r="N38" i="1"/>
  <c r="K39" i="1" l="1"/>
  <c r="U39" i="1"/>
  <c r="T39" i="1" l="1"/>
  <c r="M39" i="1" s="1"/>
  <c r="Y39" i="1" l="1"/>
  <c r="N39" i="1"/>
  <c r="K40" i="1" l="1"/>
  <c r="U40" i="1"/>
  <c r="T40" i="1" l="1"/>
  <c r="M40" i="1" s="1"/>
  <c r="Y40" i="1" s="1"/>
  <c r="N40" i="1" l="1"/>
  <c r="K41" i="1" l="1"/>
  <c r="U41" i="1"/>
  <c r="T41" i="1" l="1"/>
  <c r="M41" i="1" s="1"/>
  <c r="Y41" i="1" s="1"/>
  <c r="N41" i="1" l="1"/>
  <c r="K42" i="1" l="1"/>
  <c r="U42" i="1"/>
  <c r="L42" i="1" l="1"/>
  <c r="T42" i="1"/>
  <c r="M42" i="1" s="1"/>
  <c r="Y42" i="1" l="1"/>
  <c r="N42" i="1"/>
  <c r="K43" i="1" l="1"/>
  <c r="U43" i="1"/>
  <c r="L43" i="1" l="1"/>
  <c r="T43" i="1"/>
  <c r="M43" i="1" s="1"/>
  <c r="Y43" i="1" l="1"/>
  <c r="N43" i="1"/>
  <c r="K44" i="1" l="1"/>
  <c r="U44" i="1"/>
  <c r="L44" i="1" l="1"/>
  <c r="T44" i="1"/>
  <c r="M44" i="1" s="1"/>
  <c r="Y44" i="1" l="1"/>
  <c r="N44" i="1"/>
  <c r="K45" i="1" l="1"/>
  <c r="U45" i="1"/>
  <c r="L45" i="1" l="1"/>
  <c r="T45" i="1"/>
  <c r="M45" i="1" s="1"/>
  <c r="Y45" i="1" l="1"/>
  <c r="N45" i="1"/>
  <c r="U46" i="1" l="1"/>
  <c r="K46" i="1"/>
  <c r="L46" i="1" l="1"/>
  <c r="T46" i="1"/>
  <c r="M46" i="1" s="1"/>
  <c r="Y46" i="1" l="1"/>
  <c r="N46" i="1"/>
  <c r="K47" i="1" l="1"/>
  <c r="U47" i="1"/>
  <c r="L47" i="1" l="1"/>
  <c r="T47" i="1"/>
  <c r="M47" i="1" s="1"/>
  <c r="Y47" i="1" s="1"/>
  <c r="K34" i="5"/>
  <c r="N47" i="1" l="1"/>
  <c r="L34" i="5"/>
  <c r="M34" i="5" s="1"/>
  <c r="G34" i="5"/>
  <c r="H34" i="5" s="1"/>
  <c r="I34" i="5"/>
  <c r="J34" i="5" s="1"/>
  <c r="K48" i="1" l="1"/>
  <c r="U48" i="1"/>
  <c r="L48" i="1" l="1"/>
  <c r="T48" i="1"/>
  <c r="M48" i="1" s="1"/>
  <c r="Y48" i="1" s="1"/>
  <c r="N48" i="1" l="1"/>
  <c r="K49" i="1" l="1"/>
  <c r="U49" i="1"/>
  <c r="L49" i="1" l="1"/>
  <c r="T49" i="1"/>
  <c r="M49" i="1" s="1"/>
  <c r="Y49" i="1" s="1"/>
  <c r="N49" i="1" l="1"/>
  <c r="K50" i="1" l="1"/>
  <c r="U50" i="1"/>
  <c r="L50" i="1" l="1"/>
  <c r="T50" i="1"/>
  <c r="M50" i="1" s="1"/>
  <c r="Y50" i="1" s="1"/>
  <c r="N50" i="1" l="1"/>
  <c r="U51" i="1" l="1"/>
  <c r="K51" i="1"/>
  <c r="L51" i="1" l="1"/>
  <c r="T51" i="1"/>
  <c r="M51" i="1" s="1"/>
  <c r="Y51" i="1" l="1"/>
  <c r="N51" i="1"/>
  <c r="K52" i="1" l="1"/>
  <c r="U52" i="1"/>
  <c r="L52" i="1" l="1"/>
  <c r="T52" i="1"/>
  <c r="M52" i="1" s="1"/>
  <c r="Y52" i="1" l="1"/>
  <c r="N52" i="1"/>
  <c r="K53" i="1" l="1"/>
  <c r="U53" i="1"/>
  <c r="L53" i="1" l="1"/>
  <c r="T53" i="1"/>
  <c r="M53" i="1" s="1"/>
  <c r="Y53" i="1" l="1"/>
  <c r="N53" i="1"/>
  <c r="K54" i="1" l="1"/>
  <c r="U54" i="1"/>
  <c r="L54" i="1" l="1"/>
  <c r="T54" i="1"/>
  <c r="M54" i="1" s="1"/>
  <c r="Y54" i="1" l="1"/>
  <c r="N54" i="1"/>
  <c r="K55" i="1" l="1"/>
  <c r="U55" i="1"/>
  <c r="L55" i="1" l="1"/>
  <c r="T55" i="1"/>
  <c r="M55" i="1" s="1"/>
  <c r="Y55" i="1" l="1"/>
  <c r="G30" i="5"/>
  <c r="H30" i="5" s="1"/>
  <c r="L30" i="5"/>
  <c r="M30" i="5" s="1"/>
  <c r="I30" i="5"/>
  <c r="J30" i="5" s="1"/>
  <c r="N55" i="1"/>
  <c r="K56" i="1" l="1"/>
  <c r="U56" i="1"/>
  <c r="L56" i="1" l="1"/>
  <c r="T56" i="1"/>
  <c r="M56" i="1" s="1"/>
  <c r="Y56" i="1" s="1"/>
  <c r="N56" i="1" l="1"/>
  <c r="K57" i="1" l="1"/>
  <c r="U57" i="1"/>
  <c r="L57" i="1" l="1"/>
  <c r="T57" i="1"/>
  <c r="M57" i="1" s="1"/>
  <c r="Y57" i="1" s="1"/>
  <c r="N57" i="1" l="1"/>
  <c r="K58" i="1" l="1"/>
  <c r="U58" i="1"/>
  <c r="L58" i="1" l="1"/>
  <c r="T58" i="1"/>
  <c r="M58" i="1" s="1"/>
  <c r="Y58" i="1" l="1"/>
  <c r="N58" i="1"/>
  <c r="K59" i="1" l="1"/>
  <c r="U59" i="1"/>
  <c r="L59" i="1" l="1"/>
  <c r="T59" i="1"/>
  <c r="M59" i="1" s="1"/>
  <c r="Y59" i="1" l="1"/>
  <c r="N59" i="1"/>
  <c r="K60" i="1" l="1"/>
  <c r="U60" i="1"/>
  <c r="L60" i="1" l="1"/>
  <c r="T60" i="1"/>
  <c r="M60" i="1" s="1"/>
  <c r="Y60" i="1" l="1"/>
  <c r="N60" i="1"/>
  <c r="K61" i="1" l="1"/>
  <c r="U61" i="1"/>
  <c r="L61" i="1" l="1"/>
  <c r="T61" i="1"/>
  <c r="M61" i="1" s="1"/>
  <c r="Y61" i="1" l="1"/>
  <c r="N61" i="1"/>
  <c r="K62" i="1" l="1"/>
  <c r="U62" i="1"/>
  <c r="L62" i="1" l="1"/>
  <c r="T62" i="1"/>
  <c r="M62" i="1" s="1"/>
  <c r="Y62" i="1" l="1"/>
  <c r="N62" i="1"/>
  <c r="K63" i="1" l="1"/>
  <c r="U63" i="1"/>
  <c r="L63" i="1" l="1"/>
  <c r="T63" i="1"/>
  <c r="M63" i="1" s="1"/>
  <c r="Y63" i="1" s="1"/>
  <c r="N63" i="1" l="1"/>
  <c r="K64" i="1" l="1"/>
  <c r="U64" i="1"/>
  <c r="L64" i="1" l="1"/>
  <c r="T64" i="1"/>
  <c r="M64" i="1" s="1"/>
  <c r="Y64" i="1" s="1"/>
  <c r="N64" i="1" l="1"/>
  <c r="K65" i="1" l="1"/>
  <c r="U65" i="1"/>
  <c r="L65" i="1" l="1"/>
  <c r="T65" i="1"/>
  <c r="M65" i="1" s="1"/>
  <c r="Y65" i="1" s="1"/>
  <c r="N65" i="1" l="1"/>
  <c r="K66" i="1" l="1"/>
  <c r="U66" i="1"/>
  <c r="L66" i="1" l="1"/>
  <c r="T66" i="1"/>
  <c r="M66" i="1" s="1"/>
  <c r="Y66" i="1" s="1"/>
  <c r="N66" i="1" l="1"/>
  <c r="K67" i="1" l="1"/>
  <c r="U67" i="1"/>
  <c r="L67" i="1" l="1"/>
  <c r="T67" i="1"/>
  <c r="M67" i="1" s="1"/>
  <c r="Y67" i="1" s="1"/>
  <c r="N67" i="1" l="1"/>
  <c r="U68" i="1" l="1"/>
  <c r="K68" i="1"/>
  <c r="L68" i="1" l="1"/>
  <c r="T68" i="1"/>
  <c r="M68" i="1" s="1"/>
  <c r="Y68" i="1" l="1"/>
  <c r="N68" i="1"/>
  <c r="K69" i="1" l="1"/>
  <c r="U69" i="1"/>
  <c r="L69" i="1" l="1"/>
  <c r="T69" i="1"/>
  <c r="M69" i="1" s="1"/>
  <c r="Y69" i="1" l="1"/>
  <c r="N69" i="1"/>
  <c r="K70" i="1" l="1"/>
  <c r="U70" i="1"/>
  <c r="L70" i="1" l="1"/>
  <c r="T70" i="1"/>
  <c r="M70" i="1" s="1"/>
  <c r="Y70" i="1" l="1"/>
  <c r="N70" i="1"/>
  <c r="K71" i="1" l="1"/>
  <c r="U71" i="1"/>
  <c r="L71" i="1" l="1"/>
  <c r="T71" i="1"/>
  <c r="M71" i="1" s="1"/>
  <c r="Y71" i="1" l="1"/>
  <c r="N71" i="1"/>
  <c r="U72" i="1" l="1"/>
  <c r="K72" i="1"/>
  <c r="L72" i="1" l="1"/>
  <c r="T72" i="1"/>
  <c r="M72" i="1" s="1"/>
  <c r="Y72" i="1" l="1"/>
  <c r="N72" i="1"/>
  <c r="K73" i="1" l="1"/>
  <c r="U73" i="1"/>
  <c r="L73" i="1" l="1"/>
  <c r="T73" i="1"/>
  <c r="M73" i="1" s="1"/>
  <c r="Y73" i="1" l="1"/>
  <c r="N73" i="1"/>
  <c r="K74" i="1" l="1"/>
  <c r="U74" i="1"/>
  <c r="L74" i="1" l="1"/>
  <c r="T74" i="1"/>
  <c r="M74" i="1" s="1"/>
  <c r="Y74" i="1" s="1"/>
  <c r="N74" i="1" l="1"/>
  <c r="K75" i="1" l="1"/>
  <c r="U75" i="1"/>
  <c r="L75" i="1" l="1"/>
  <c r="T75" i="1"/>
  <c r="M75" i="1" s="1"/>
  <c r="Y75" i="1" l="1"/>
  <c r="N75" i="1"/>
  <c r="K76" i="1" l="1"/>
  <c r="U76" i="1"/>
  <c r="L76" i="1" l="1"/>
  <c r="T76" i="1"/>
  <c r="M76" i="1" s="1"/>
  <c r="Y76" i="1" l="1"/>
  <c r="N76" i="1"/>
  <c r="K77" i="1" l="1"/>
  <c r="U77" i="1"/>
  <c r="L77" i="1" l="1"/>
  <c r="T77" i="1"/>
  <c r="M77" i="1" s="1"/>
  <c r="Y77" i="1" l="1"/>
  <c r="N77" i="1"/>
  <c r="K78" i="1" l="1"/>
  <c r="U78" i="1"/>
  <c r="L78" i="1" l="1"/>
  <c r="T78" i="1"/>
  <c r="M78" i="1" s="1"/>
  <c r="Y78" i="1" l="1"/>
  <c r="N78" i="1"/>
  <c r="K79" i="1" l="1"/>
  <c r="U79" i="1"/>
  <c r="L79" i="1" l="1"/>
  <c r="T79" i="1"/>
  <c r="M79" i="1" s="1"/>
  <c r="Y79" i="1" l="1"/>
  <c r="N79" i="1"/>
  <c r="K80" i="1" l="1"/>
  <c r="U80" i="1"/>
  <c r="L80" i="1" l="1"/>
  <c r="T80" i="1"/>
  <c r="M80" i="1" s="1"/>
  <c r="Y80" i="1" l="1"/>
  <c r="N80" i="1"/>
  <c r="K81" i="1" l="1"/>
  <c r="U81" i="1"/>
  <c r="L81" i="1" l="1"/>
  <c r="T81" i="1"/>
  <c r="M81" i="1" s="1"/>
  <c r="Y81" i="1" s="1"/>
  <c r="N81" i="1" l="1"/>
  <c r="K82" i="1" l="1"/>
  <c r="U82" i="1"/>
  <c r="L82" i="1" l="1"/>
  <c r="T82" i="1"/>
  <c r="M82" i="1" s="1"/>
  <c r="Y82" i="1" s="1"/>
  <c r="N82" i="1" l="1"/>
  <c r="U83" i="1" l="1"/>
  <c r="K83" i="1"/>
  <c r="L83" i="1" l="1"/>
  <c r="T83" i="1"/>
  <c r="M83" i="1" s="1"/>
  <c r="Y83" i="1" s="1"/>
  <c r="N83" i="1" l="1"/>
  <c r="K84" i="1" l="1"/>
  <c r="U84" i="1"/>
  <c r="L84" i="1" l="1"/>
  <c r="T84" i="1"/>
  <c r="M84" i="1" s="1"/>
  <c r="Y84" i="1" l="1"/>
  <c r="N84" i="1"/>
  <c r="K85" i="1" l="1"/>
  <c r="U85" i="1"/>
  <c r="L85" i="1" l="1"/>
  <c r="T85" i="1"/>
  <c r="M85" i="1" s="1"/>
  <c r="Y85" i="1" l="1"/>
  <c r="N85" i="1"/>
  <c r="K86" i="1" l="1"/>
  <c r="U86" i="1"/>
  <c r="L86" i="1" l="1"/>
  <c r="T86" i="1"/>
  <c r="M86" i="1" s="1"/>
  <c r="Y86" i="1" l="1"/>
  <c r="N86" i="1"/>
  <c r="K87" i="1" l="1"/>
  <c r="U87" i="1"/>
  <c r="L87" i="1" l="1"/>
  <c r="T87" i="1"/>
  <c r="M87" i="1" s="1"/>
  <c r="Y87" i="1" l="1"/>
  <c r="N87" i="1"/>
  <c r="K88" i="1" l="1"/>
  <c r="U88" i="1"/>
  <c r="J23" i="4" l="1"/>
  <c r="M23" i="4"/>
  <c r="P23" i="4"/>
  <c r="L88" i="1"/>
  <c r="T88" i="1"/>
  <c r="M88" i="1" s="1"/>
  <c r="Y88" i="1" l="1"/>
  <c r="Q23" i="4"/>
  <c r="K23" i="4"/>
  <c r="N23" i="4"/>
  <c r="N88" i="1"/>
  <c r="L23" i="4" l="1"/>
  <c r="O23" i="4"/>
  <c r="U89" i="1"/>
  <c r="K89" i="1"/>
  <c r="L89" i="1" l="1"/>
  <c r="T89" i="1"/>
  <c r="M89" i="1" s="1"/>
  <c r="Y89" i="1" l="1"/>
  <c r="N89" i="1"/>
  <c r="K90" i="1" l="1"/>
  <c r="U90" i="1"/>
  <c r="L90" i="1" l="1"/>
  <c r="T90" i="1"/>
  <c r="M90" i="1" s="1"/>
  <c r="Y90" i="1" l="1"/>
  <c r="N90" i="1"/>
  <c r="K91" i="1" l="1"/>
  <c r="U91" i="1"/>
  <c r="L91" i="1" l="1"/>
  <c r="T91" i="1"/>
  <c r="M91" i="1" s="1"/>
  <c r="Y91" i="1" l="1"/>
  <c r="N91" i="1"/>
  <c r="K92" i="1" l="1"/>
  <c r="U92" i="1"/>
  <c r="M24" i="4" l="1"/>
  <c r="J24" i="4"/>
  <c r="P24" i="4"/>
  <c r="L92" i="1"/>
  <c r="T92" i="1"/>
  <c r="M92" i="1" s="1"/>
  <c r="Y92" i="1" l="1"/>
  <c r="Q24" i="4"/>
  <c r="N24" i="4"/>
  <c r="K24" i="4"/>
  <c r="N92" i="1"/>
  <c r="L24" i="4" l="1"/>
  <c r="O24" i="4"/>
  <c r="U93" i="1"/>
  <c r="K93" i="1"/>
  <c r="L93" i="1" l="1"/>
  <c r="T93" i="1"/>
  <c r="M93" i="1" s="1"/>
  <c r="Y93" i="1" l="1"/>
  <c r="N93" i="1"/>
  <c r="K94" i="1" l="1"/>
  <c r="U94" i="1"/>
  <c r="L94" i="1" l="1"/>
  <c r="T94" i="1"/>
  <c r="M94" i="1" s="1"/>
  <c r="Y94" i="1" l="1"/>
  <c r="N94" i="1"/>
  <c r="K95" i="1" l="1"/>
  <c r="U95" i="1"/>
  <c r="L95" i="1" l="1"/>
  <c r="T95" i="1"/>
  <c r="M95" i="1" s="1"/>
  <c r="Y95" i="1" l="1"/>
  <c r="N95" i="1"/>
  <c r="K96" i="1" l="1"/>
  <c r="U96" i="1"/>
  <c r="L96" i="1" l="1"/>
  <c r="T96" i="1"/>
  <c r="M96" i="1" s="1"/>
  <c r="Y96" i="1" l="1"/>
  <c r="N96" i="1"/>
  <c r="K97" i="1" l="1"/>
  <c r="U97" i="1"/>
  <c r="L97" i="1" l="1"/>
  <c r="T97" i="1"/>
  <c r="M97" i="1" s="1"/>
  <c r="Y97" i="1" l="1"/>
  <c r="N97" i="1"/>
  <c r="K98" i="1" l="1"/>
  <c r="U98" i="1"/>
  <c r="L98" i="1" l="1"/>
  <c r="T98" i="1"/>
  <c r="M98" i="1" s="1"/>
  <c r="Y98" i="1" s="1"/>
  <c r="N98" i="1" l="1"/>
  <c r="K99" i="1" l="1"/>
  <c r="U99" i="1"/>
  <c r="L99" i="1" l="1"/>
  <c r="T99" i="1"/>
  <c r="M99" i="1" s="1"/>
  <c r="Y99" i="1" s="1"/>
  <c r="N99" i="1" l="1"/>
  <c r="K100" i="1" l="1"/>
  <c r="U100" i="1"/>
  <c r="L100" i="1" l="1"/>
  <c r="T100" i="1"/>
  <c r="M100" i="1" s="1"/>
  <c r="Y100" i="1" s="1"/>
  <c r="N100" i="1" l="1"/>
  <c r="K101" i="1" l="1"/>
  <c r="U101" i="1"/>
  <c r="L101" i="1" l="1"/>
  <c r="T101" i="1"/>
  <c r="M101" i="1" s="1"/>
  <c r="Y101" i="1" s="1"/>
  <c r="N101" i="1" l="1"/>
  <c r="K102" i="1" l="1"/>
  <c r="U102" i="1"/>
  <c r="L102" i="1" l="1"/>
  <c r="T102" i="1"/>
  <c r="M102" i="1" s="1"/>
  <c r="Y102" i="1" s="1"/>
  <c r="N102" i="1" l="1"/>
  <c r="U103" i="1" l="1"/>
  <c r="K103" i="1"/>
  <c r="L103" i="1" l="1"/>
  <c r="T103" i="1"/>
  <c r="M103" i="1" s="1"/>
  <c r="Y103" i="1" l="1"/>
  <c r="N103" i="1"/>
  <c r="U104" i="1" l="1"/>
  <c r="K104" i="1"/>
  <c r="L104" i="1" l="1"/>
  <c r="T104" i="1"/>
  <c r="M104" i="1" s="1"/>
  <c r="Y104" i="1" l="1"/>
  <c r="N104" i="1"/>
  <c r="K105" i="1" l="1"/>
  <c r="U105" i="1"/>
  <c r="L105" i="1" l="1"/>
  <c r="T105" i="1"/>
  <c r="M105" i="1" s="1"/>
  <c r="Y105" i="1" l="1"/>
  <c r="N105" i="1"/>
  <c r="K106" i="1" l="1"/>
  <c r="U106" i="1"/>
  <c r="L106" i="1" l="1"/>
  <c r="T106" i="1"/>
  <c r="M106" i="1" s="1"/>
  <c r="Y106" i="1" l="1"/>
  <c r="N106" i="1"/>
  <c r="U107" i="1" l="1"/>
  <c r="K107" i="1"/>
  <c r="L107" i="1" l="1"/>
  <c r="T107" i="1"/>
  <c r="M107" i="1" s="1"/>
  <c r="Y107" i="1" l="1"/>
  <c r="N107" i="1"/>
  <c r="K108" i="1" l="1"/>
  <c r="U108" i="1"/>
  <c r="L108" i="1" l="1"/>
  <c r="T108" i="1"/>
  <c r="M108" i="1" s="1"/>
  <c r="Y108" i="1" s="1"/>
  <c r="N108" i="1" l="1"/>
  <c r="K109" i="1" l="1"/>
  <c r="U109" i="1"/>
  <c r="L109" i="1" l="1"/>
  <c r="T109" i="1"/>
  <c r="M109" i="1" s="1"/>
  <c r="Y109" i="1" s="1"/>
  <c r="N109" i="1" l="1"/>
  <c r="U110" i="1" l="1"/>
  <c r="K110" i="1"/>
  <c r="L110" i="1" l="1"/>
  <c r="T110" i="1"/>
  <c r="M110" i="1" s="1"/>
  <c r="Y110" i="1" l="1"/>
  <c r="N110" i="1"/>
  <c r="K111" i="1" l="1"/>
  <c r="U111" i="1"/>
  <c r="L111" i="1" l="1"/>
  <c r="T111" i="1"/>
  <c r="M111" i="1" s="1"/>
  <c r="Y111" i="1" l="1"/>
  <c r="N111" i="1"/>
  <c r="K112" i="1" l="1"/>
  <c r="U112" i="1"/>
  <c r="L112" i="1" l="1"/>
  <c r="T112" i="1"/>
  <c r="M112" i="1" s="1"/>
  <c r="Y112" i="1" l="1"/>
  <c r="N112" i="1"/>
  <c r="K113" i="1" l="1"/>
  <c r="U113" i="1"/>
  <c r="L113" i="1" l="1"/>
  <c r="T113" i="1"/>
  <c r="M113" i="1" s="1"/>
  <c r="Y113" i="1" l="1"/>
  <c r="N113" i="1"/>
  <c r="K114" i="1" l="1"/>
  <c r="U114" i="1"/>
  <c r="L114" i="1" l="1"/>
  <c r="T114" i="1"/>
  <c r="M114" i="1" s="1"/>
  <c r="Y114" i="1" s="1"/>
  <c r="N114" i="1" l="1"/>
  <c r="U115" i="1" l="1"/>
  <c r="K115" i="1"/>
  <c r="L115" i="1" l="1"/>
  <c r="T115" i="1"/>
  <c r="M115" i="1" s="1"/>
  <c r="Y115" i="1" l="1"/>
  <c r="N115" i="1"/>
  <c r="K116" i="1" l="1"/>
  <c r="U116" i="1"/>
  <c r="L116" i="1" l="1"/>
  <c r="T116" i="1"/>
  <c r="M116" i="1" s="1"/>
  <c r="Y116" i="1" l="1"/>
  <c r="N116" i="1"/>
  <c r="K117" i="1" l="1"/>
  <c r="U117" i="1"/>
  <c r="L117" i="1" l="1"/>
  <c r="T117" i="1"/>
  <c r="M117" i="1" s="1"/>
  <c r="Y117" i="1" l="1"/>
  <c r="N117" i="1"/>
  <c r="K118" i="1" l="1"/>
  <c r="U118" i="1"/>
  <c r="L118" i="1" l="1"/>
  <c r="T118" i="1"/>
  <c r="M118" i="1" s="1"/>
  <c r="Y118" i="1" l="1"/>
  <c r="N118" i="1"/>
  <c r="U119" i="1" l="1"/>
  <c r="K119" i="1"/>
  <c r="L119" i="1" l="1"/>
  <c r="T119" i="1"/>
  <c r="M119" i="1" s="1"/>
  <c r="Y119" i="1" l="1"/>
  <c r="N119" i="1"/>
  <c r="K120" i="1" l="1"/>
  <c r="U120" i="1"/>
  <c r="L120" i="1" l="1"/>
  <c r="T120" i="1"/>
  <c r="M120" i="1" s="1"/>
  <c r="Y120" i="1" s="1"/>
  <c r="N120" i="1" l="1"/>
  <c r="U121" i="1" l="1"/>
  <c r="K121" i="1"/>
  <c r="L121" i="1" l="1"/>
  <c r="T121" i="1"/>
  <c r="M121" i="1" s="1"/>
  <c r="Y121" i="1" s="1"/>
  <c r="N121" i="1" l="1"/>
  <c r="K122" i="1" l="1"/>
  <c r="U122" i="1"/>
  <c r="L122" i="1" l="1"/>
  <c r="T122" i="1"/>
  <c r="M122" i="1" s="1"/>
  <c r="Y122" i="1" s="1"/>
  <c r="N122" i="1" l="1"/>
  <c r="U123" i="1" l="1"/>
  <c r="K123" i="1"/>
  <c r="L123" i="1" l="1"/>
  <c r="T123" i="1"/>
  <c r="M123" i="1" s="1"/>
  <c r="Y123" i="1" s="1"/>
  <c r="N123" i="1" l="1"/>
  <c r="K124" i="1" l="1"/>
  <c r="U124" i="1"/>
  <c r="L124" i="1" l="1"/>
  <c r="T124" i="1"/>
  <c r="M124" i="1" s="1"/>
  <c r="Y124" i="1" s="1"/>
  <c r="N124" i="1" l="1"/>
  <c r="U125" i="1" l="1"/>
  <c r="K125" i="1"/>
  <c r="L125" i="1" l="1"/>
  <c r="T125" i="1"/>
  <c r="M125" i="1" s="1"/>
  <c r="Y125" i="1" s="1"/>
  <c r="N125" i="1" l="1"/>
  <c r="K126" i="1" l="1"/>
  <c r="U126" i="1"/>
  <c r="L126" i="1" l="1"/>
  <c r="T126" i="1"/>
  <c r="M126" i="1" s="1"/>
  <c r="Y126" i="1" s="1"/>
  <c r="N126" i="1" l="1"/>
  <c r="K127" i="1" l="1"/>
  <c r="U127" i="1"/>
  <c r="L127" i="1" l="1"/>
  <c r="T127" i="1"/>
  <c r="M127" i="1" s="1"/>
  <c r="Y127" i="1" s="1"/>
  <c r="N127" i="1" l="1"/>
  <c r="K128" i="1" l="1"/>
  <c r="U128" i="1"/>
  <c r="L128" i="1" l="1"/>
  <c r="T128" i="1"/>
  <c r="M128" i="1" s="1"/>
  <c r="Y128" i="1" s="1"/>
  <c r="N128" i="1" l="1"/>
  <c r="K129" i="1" l="1"/>
  <c r="U129" i="1"/>
  <c r="L129" i="1" l="1"/>
  <c r="T129" i="1"/>
  <c r="M129" i="1" s="1"/>
  <c r="Y129" i="1" s="1"/>
  <c r="N129" i="1" l="1"/>
  <c r="K130" i="1" l="1"/>
  <c r="U130" i="1"/>
  <c r="L130" i="1" l="1"/>
  <c r="T130" i="1"/>
  <c r="M130" i="1" s="1"/>
  <c r="Y130" i="1" l="1"/>
  <c r="N130" i="1"/>
  <c r="U131" i="1" l="1"/>
  <c r="K131" i="1"/>
  <c r="L131" i="1" l="1"/>
  <c r="T131" i="1"/>
  <c r="M131" i="1" s="1"/>
  <c r="Y131" i="1" l="1"/>
  <c r="N131" i="1"/>
  <c r="K132" i="1" l="1"/>
  <c r="U132" i="1"/>
  <c r="L132" i="1" l="1"/>
  <c r="T132" i="1"/>
  <c r="M132" i="1" s="1"/>
  <c r="Y132" i="1" l="1"/>
  <c r="N132" i="1"/>
  <c r="K133" i="1" l="1"/>
  <c r="U133" i="1"/>
  <c r="L133" i="1" l="1"/>
  <c r="T133" i="1"/>
  <c r="M133" i="1" s="1"/>
  <c r="Y133" i="1" l="1"/>
  <c r="N133" i="1"/>
  <c r="K134" i="1" l="1"/>
  <c r="U134" i="1"/>
  <c r="L134" i="1" l="1"/>
  <c r="T134" i="1"/>
  <c r="M134" i="1" s="1"/>
  <c r="Y134" i="1" l="1"/>
  <c r="N134" i="1"/>
  <c r="U135" i="1" l="1"/>
  <c r="K135" i="1"/>
  <c r="L135" i="1" l="1"/>
  <c r="T135" i="1"/>
  <c r="M135" i="1" s="1"/>
  <c r="Y135" i="1" s="1"/>
  <c r="N135" i="1" l="1"/>
  <c r="K136" i="1" l="1"/>
  <c r="U136" i="1"/>
  <c r="L136" i="1" l="1"/>
  <c r="T136" i="1"/>
  <c r="M136" i="1" s="1"/>
  <c r="Y136" i="1" s="1"/>
  <c r="N136" i="1" l="1"/>
  <c r="K137" i="1" l="1"/>
  <c r="U137" i="1"/>
  <c r="L137" i="1" l="1"/>
  <c r="T137" i="1"/>
  <c r="M137" i="1" s="1"/>
  <c r="Y137" i="1" s="1"/>
  <c r="N137" i="1" l="1"/>
  <c r="K138" i="1" l="1"/>
  <c r="U138" i="1"/>
  <c r="L138" i="1" l="1"/>
  <c r="T138" i="1"/>
  <c r="M138" i="1" s="1"/>
  <c r="Y138" i="1" s="1"/>
  <c r="N138" i="1" l="1"/>
  <c r="U139" i="1" l="1"/>
  <c r="K139" i="1"/>
  <c r="L139" i="1" l="1"/>
  <c r="T139" i="1"/>
  <c r="M139" i="1" s="1"/>
  <c r="Y139" i="1" s="1"/>
  <c r="N139" i="1" l="1"/>
  <c r="K140" i="1" l="1"/>
  <c r="U140" i="1"/>
  <c r="L140" i="1" l="1"/>
  <c r="T140" i="1"/>
  <c r="M140" i="1" s="1"/>
  <c r="Y140" i="1" s="1"/>
  <c r="N140" i="1" l="1"/>
  <c r="K141" i="1" l="1"/>
  <c r="U141" i="1"/>
  <c r="L141" i="1" l="1"/>
  <c r="T141" i="1"/>
  <c r="M141" i="1" s="1"/>
  <c r="Y141" i="1" l="1"/>
  <c r="N141" i="1"/>
  <c r="U142" i="1" l="1"/>
  <c r="K142" i="1"/>
  <c r="L142" i="1" l="1"/>
  <c r="T142" i="1"/>
  <c r="M142" i="1" s="1"/>
  <c r="Y142" i="1" l="1"/>
  <c r="N142" i="1"/>
  <c r="K143" i="1" l="1"/>
  <c r="U143" i="1"/>
  <c r="L143" i="1" l="1"/>
  <c r="T143" i="1"/>
  <c r="M143" i="1" s="1"/>
  <c r="Y143" i="1" l="1"/>
  <c r="N143" i="1"/>
  <c r="K144" i="1" l="1"/>
  <c r="U144" i="1"/>
  <c r="J29" i="4" l="1"/>
  <c r="M29" i="4"/>
  <c r="P29" i="4"/>
  <c r="L144" i="1"/>
  <c r="T144" i="1"/>
  <c r="M144" i="1" s="1"/>
  <c r="Y144" i="1" l="1"/>
  <c r="K29" i="4"/>
  <c r="N29" i="4"/>
  <c r="Q29" i="4"/>
  <c r="N144" i="1"/>
  <c r="O29" i="4" l="1"/>
  <c r="L29" i="4"/>
  <c r="K145" i="1"/>
  <c r="U145" i="1"/>
  <c r="L145" i="1" l="1"/>
  <c r="T145" i="1"/>
  <c r="M145" i="1" s="1"/>
  <c r="Y145" i="1" l="1"/>
  <c r="N145" i="1"/>
  <c r="U146" i="1" l="1"/>
  <c r="K146" i="1"/>
  <c r="L146" i="1" l="1"/>
  <c r="T146" i="1"/>
  <c r="M146" i="1" s="1"/>
  <c r="Y146" i="1" l="1"/>
  <c r="N146" i="1"/>
  <c r="U147" i="1" l="1"/>
  <c r="K147" i="1"/>
  <c r="L147" i="1" l="1"/>
  <c r="T147" i="1"/>
  <c r="M147" i="1" s="1"/>
  <c r="Y147" i="1" l="1"/>
  <c r="N147" i="1"/>
  <c r="K148" i="1" l="1"/>
  <c r="U148" i="1"/>
  <c r="L148" i="1" l="1"/>
  <c r="T148" i="1"/>
  <c r="M148" i="1" s="1"/>
  <c r="Y148" i="1" l="1"/>
  <c r="N148" i="1"/>
  <c r="K149" i="1" l="1"/>
  <c r="U149" i="1"/>
  <c r="L149" i="1" l="1"/>
  <c r="T149" i="1"/>
  <c r="M149" i="1" s="1"/>
  <c r="Y149" i="1" l="1"/>
  <c r="N149" i="1"/>
  <c r="K150" i="1" l="1"/>
  <c r="U150" i="1"/>
  <c r="L150" i="1" l="1"/>
  <c r="T150" i="1"/>
  <c r="M150" i="1" s="1"/>
  <c r="Y150" i="1" s="1"/>
  <c r="N150" i="1" l="1"/>
  <c r="U151" i="1" l="1"/>
  <c r="K151" i="1"/>
  <c r="L151" i="1" l="1"/>
  <c r="T151" i="1"/>
  <c r="M151" i="1" s="1"/>
  <c r="Y151" i="1" s="1"/>
  <c r="N151" i="1" l="1"/>
  <c r="K152" i="1" l="1"/>
  <c r="U152" i="1"/>
  <c r="L152" i="1" l="1"/>
  <c r="T152" i="1"/>
  <c r="M152" i="1" s="1"/>
  <c r="Y152" i="1" s="1"/>
  <c r="N152" i="1" l="1"/>
  <c r="K153" i="1" l="1"/>
  <c r="U153" i="1"/>
  <c r="L153" i="1" l="1"/>
  <c r="T153" i="1"/>
  <c r="M153" i="1" s="1"/>
  <c r="Y153" i="1" s="1"/>
  <c r="N153" i="1" l="1"/>
  <c r="K154" i="1" l="1"/>
  <c r="U154" i="1"/>
  <c r="L154" i="1" l="1"/>
  <c r="T154" i="1"/>
  <c r="M154" i="1" s="1"/>
  <c r="Y154" i="1" s="1"/>
  <c r="N154" i="1" l="1"/>
  <c r="U155" i="1" l="1"/>
  <c r="K155" i="1"/>
  <c r="L155" i="1" l="1"/>
  <c r="T155" i="1"/>
  <c r="M155" i="1" s="1"/>
  <c r="Y155" i="1" s="1"/>
  <c r="N155" i="1" l="1"/>
  <c r="K156" i="1" l="1"/>
  <c r="U156" i="1"/>
  <c r="L156" i="1" l="1"/>
  <c r="T156" i="1"/>
  <c r="M156" i="1" s="1"/>
  <c r="Y156" i="1" s="1"/>
  <c r="N156" i="1" l="1"/>
  <c r="K157" i="1" l="1"/>
  <c r="U157" i="1"/>
  <c r="L157" i="1" l="1"/>
  <c r="T157" i="1"/>
  <c r="M157" i="1" s="1"/>
  <c r="Y157" i="1" s="1"/>
  <c r="N157" i="1" l="1"/>
  <c r="K158" i="1" l="1"/>
  <c r="U158" i="1"/>
  <c r="L158" i="1" l="1"/>
  <c r="T158" i="1"/>
  <c r="M158" i="1" s="1"/>
  <c r="Y158" i="1" s="1"/>
  <c r="N158" i="1" l="1"/>
  <c r="K159" i="1" l="1"/>
  <c r="U159" i="1"/>
  <c r="L159" i="1" l="1"/>
  <c r="T159" i="1"/>
  <c r="M159" i="1" s="1"/>
  <c r="Y159" i="1" s="1"/>
  <c r="N159" i="1" l="1"/>
  <c r="K160" i="1" l="1"/>
  <c r="U160" i="1"/>
  <c r="L160" i="1" l="1"/>
  <c r="T160" i="1"/>
  <c r="M160" i="1" s="1"/>
  <c r="Y160" i="1" s="1"/>
  <c r="N160" i="1" l="1"/>
  <c r="K161" i="1" l="1"/>
  <c r="U161" i="1"/>
  <c r="L161" i="1" l="1"/>
  <c r="T161" i="1"/>
  <c r="M161" i="1" s="1"/>
  <c r="Y161" i="1" s="1"/>
  <c r="N161" i="1" l="1"/>
  <c r="K162" i="1" l="1"/>
  <c r="U162" i="1"/>
  <c r="L162" i="1" l="1"/>
  <c r="T162" i="1"/>
  <c r="M162" i="1" s="1"/>
  <c r="Y162" i="1" s="1"/>
  <c r="N162" i="1" l="1"/>
  <c r="U163" i="1" l="1"/>
  <c r="K163" i="1"/>
  <c r="L163" i="1" l="1"/>
  <c r="T163" i="1"/>
  <c r="M163" i="1" s="1"/>
  <c r="Y163" i="1" s="1"/>
  <c r="N163" i="1" l="1"/>
  <c r="U164" i="1" l="1"/>
  <c r="K164" i="1"/>
  <c r="L164" i="1" l="1"/>
  <c r="T164" i="1"/>
  <c r="M164" i="1" s="1"/>
  <c r="Y164" i="1" s="1"/>
  <c r="N164" i="1" l="1"/>
  <c r="K165" i="1" l="1"/>
  <c r="U165" i="1"/>
  <c r="L165" i="1" l="1"/>
  <c r="T165" i="1"/>
  <c r="M165" i="1" s="1"/>
  <c r="Y165" i="1" s="1"/>
  <c r="N165" i="1" l="1"/>
  <c r="K166" i="1" l="1"/>
  <c r="U166" i="1"/>
  <c r="L166" i="1" l="1"/>
  <c r="T166" i="1"/>
  <c r="M166" i="1" s="1"/>
  <c r="Y166" i="1" s="1"/>
  <c r="N166" i="1" l="1"/>
  <c r="U167" i="1" l="1"/>
  <c r="K167" i="1"/>
  <c r="L167" i="1" l="1"/>
  <c r="T167" i="1"/>
  <c r="M167" i="1" s="1"/>
  <c r="Y167" i="1" s="1"/>
  <c r="N167" i="1" l="1"/>
  <c r="K168" i="1" l="1"/>
  <c r="U168" i="1"/>
  <c r="L168" i="1" l="1"/>
  <c r="T168" i="1"/>
  <c r="M168" i="1" s="1"/>
  <c r="Y168" i="1" s="1"/>
  <c r="N168" i="1" l="1"/>
  <c r="K169" i="1" l="1"/>
  <c r="U169" i="1"/>
  <c r="L169" i="1" l="1"/>
  <c r="T169" i="1"/>
  <c r="M169" i="1" s="1"/>
  <c r="Y169" i="1" s="1"/>
  <c r="N169" i="1" l="1"/>
  <c r="K170" i="1" l="1"/>
  <c r="U170" i="1"/>
  <c r="L170" i="1" l="1"/>
  <c r="T170" i="1"/>
  <c r="M170" i="1" s="1"/>
  <c r="Y170" i="1" s="1"/>
  <c r="N170" i="1" l="1"/>
  <c r="U171" i="1" l="1"/>
  <c r="K171" i="1"/>
  <c r="L171" i="1" l="1"/>
  <c r="T171" i="1"/>
  <c r="M171" i="1" s="1"/>
  <c r="Y171" i="1" s="1"/>
  <c r="N171" i="1" l="1"/>
  <c r="K172" i="1" l="1"/>
  <c r="U172" i="1"/>
  <c r="K40" i="5" l="1"/>
  <c r="J17" i="4"/>
  <c r="P17" i="4"/>
  <c r="M17" i="4"/>
  <c r="J18" i="4"/>
  <c r="M18" i="4"/>
  <c r="P18" i="4"/>
  <c r="J19" i="4"/>
  <c r="P19" i="4"/>
  <c r="M19" i="4"/>
  <c r="M20" i="4"/>
  <c r="J20" i="4"/>
  <c r="P20" i="4"/>
  <c r="P21" i="4"/>
  <c r="M21" i="4"/>
  <c r="J21" i="4"/>
  <c r="P22" i="4"/>
  <c r="M22" i="4"/>
  <c r="J22" i="4"/>
  <c r="K41" i="5"/>
  <c r="K38" i="5"/>
  <c r="P25" i="4"/>
  <c r="J25" i="4"/>
  <c r="M25" i="4"/>
  <c r="J26" i="4"/>
  <c r="P26" i="4"/>
  <c r="M26" i="4"/>
  <c r="K37" i="5"/>
  <c r="P27" i="4"/>
  <c r="M27" i="4"/>
  <c r="J27" i="4"/>
  <c r="J28" i="4"/>
  <c r="K36" i="5"/>
  <c r="P28" i="4"/>
  <c r="M28" i="4"/>
  <c r="J30" i="4"/>
  <c r="P30" i="4"/>
  <c r="M30" i="4"/>
  <c r="K29" i="5"/>
  <c r="K30" i="5"/>
  <c r="K31" i="5"/>
  <c r="K33" i="5"/>
  <c r="D13" i="2"/>
  <c r="L172" i="1"/>
  <c r="T172" i="1"/>
  <c r="M172" i="1" s="1"/>
  <c r="I7" i="4"/>
  <c r="P15" i="4"/>
  <c r="K10" i="2"/>
  <c r="J15" i="4"/>
  <c r="K7" i="2"/>
  <c r="K8" i="2"/>
  <c r="M15" i="4"/>
  <c r="K32" i="5"/>
  <c r="K35" i="5"/>
  <c r="K39" i="5"/>
  <c r="J16" i="4"/>
  <c r="M16" i="4"/>
  <c r="P16" i="4"/>
  <c r="R15" i="4" l="1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L9" i="5"/>
  <c r="O9" i="5"/>
  <c r="I9" i="5"/>
  <c r="I11" i="5"/>
  <c r="O11" i="5"/>
  <c r="L11" i="5"/>
  <c r="O10" i="5"/>
  <c r="I10" i="5"/>
  <c r="L10" i="5"/>
  <c r="Y172" i="1"/>
  <c r="Y173" i="1" s="1"/>
  <c r="Y174" i="1" s="1"/>
  <c r="Y175" i="1" s="1"/>
  <c r="Y176" i="1" s="1"/>
  <c r="Y177" i="1" s="1"/>
  <c r="Y178" i="1" s="1"/>
  <c r="Y179" i="1" s="1"/>
  <c r="Y180" i="1" s="1"/>
  <c r="Y181" i="1" s="1"/>
  <c r="Y182" i="1" s="1"/>
  <c r="Y183" i="1" s="1"/>
  <c r="Y184" i="1" s="1"/>
  <c r="Y185" i="1" s="1"/>
  <c r="Y186" i="1" s="1"/>
  <c r="Y187" i="1" s="1"/>
  <c r="Y188" i="1" s="1"/>
  <c r="Y189" i="1" s="1"/>
  <c r="Y190" i="1" s="1"/>
  <c r="Y191" i="1" s="1"/>
  <c r="Y192" i="1" s="1"/>
  <c r="Y193" i="1" s="1"/>
  <c r="Y194" i="1" s="1"/>
  <c r="Y195" i="1" s="1"/>
  <c r="Y196" i="1" s="1"/>
  <c r="Y197" i="1" s="1"/>
  <c r="Y198" i="1" s="1"/>
  <c r="Y199" i="1" s="1"/>
  <c r="Y200" i="1" s="1"/>
  <c r="Y201" i="1" s="1"/>
  <c r="Y202" i="1" s="1"/>
  <c r="Y203" i="1" s="1"/>
  <c r="Y204" i="1" s="1"/>
  <c r="Y205" i="1" s="1"/>
  <c r="Y206" i="1" s="1"/>
  <c r="Y207" i="1" s="1"/>
  <c r="Y208" i="1" s="1"/>
  <c r="Y209" i="1" s="1"/>
  <c r="Y210" i="1" s="1"/>
  <c r="Y211" i="1" s="1"/>
  <c r="Y212" i="1" s="1"/>
  <c r="Y213" i="1" s="1"/>
  <c r="Y214" i="1" s="1"/>
  <c r="Y215" i="1" s="1"/>
  <c r="Y216" i="1" s="1"/>
  <c r="Y217" i="1" s="1"/>
  <c r="Y218" i="1" s="1"/>
  <c r="Y219" i="1" s="1"/>
  <c r="Y220" i="1" s="1"/>
  <c r="Y221" i="1" s="1"/>
  <c r="Y222" i="1" s="1"/>
  <c r="Y223" i="1" s="1"/>
  <c r="Y224" i="1" s="1"/>
  <c r="Y225" i="1" s="1"/>
  <c r="Y226" i="1" s="1"/>
  <c r="Y227" i="1" s="1"/>
  <c r="Y228" i="1" s="1"/>
  <c r="Y229" i="1" s="1"/>
  <c r="Y230" i="1" s="1"/>
  <c r="Y231" i="1" s="1"/>
  <c r="Y232" i="1" s="1"/>
  <c r="Y233" i="1" s="1"/>
  <c r="Y234" i="1" s="1"/>
  <c r="Y235" i="1" s="1"/>
  <c r="Y236" i="1" s="1"/>
  <c r="Y237" i="1" s="1"/>
  <c r="Y238" i="1" s="1"/>
  <c r="Y239" i="1" s="1"/>
  <c r="Y240" i="1" s="1"/>
  <c r="Y241" i="1" s="1"/>
  <c r="Y242" i="1" s="1"/>
  <c r="Y243" i="1" s="1"/>
  <c r="Y244" i="1" s="1"/>
  <c r="Y245" i="1" s="1"/>
  <c r="Y246" i="1" s="1"/>
  <c r="Y247" i="1" s="1"/>
  <c r="Y248" i="1" s="1"/>
  <c r="Y249" i="1" s="1"/>
  <c r="Y250" i="1" s="1"/>
  <c r="Y251" i="1" s="1"/>
  <c r="Y252" i="1" s="1"/>
  <c r="Y253" i="1" s="1"/>
  <c r="Y254" i="1" s="1"/>
  <c r="Y255" i="1" s="1"/>
  <c r="Y256" i="1" s="1"/>
  <c r="Y257" i="1" s="1"/>
  <c r="Y258" i="1" s="1"/>
  <c r="Y259" i="1" s="1"/>
  <c r="Y260" i="1" s="1"/>
  <c r="Y261" i="1" s="1"/>
  <c r="Y262" i="1" s="1"/>
  <c r="Y263" i="1" s="1"/>
  <c r="Y264" i="1" s="1"/>
  <c r="Y265" i="1" s="1"/>
  <c r="Y266" i="1" s="1"/>
  <c r="Y267" i="1" s="1"/>
  <c r="Y268" i="1" s="1"/>
  <c r="Y269" i="1" s="1"/>
  <c r="Y270" i="1" s="1"/>
  <c r="Y271" i="1" s="1"/>
  <c r="Y272" i="1" s="1"/>
  <c r="Y273" i="1" s="1"/>
  <c r="Y274" i="1" s="1"/>
  <c r="Y275" i="1" s="1"/>
  <c r="Y276" i="1" s="1"/>
  <c r="Y277" i="1" s="1"/>
  <c r="Y278" i="1" s="1"/>
  <c r="Y279" i="1" s="1"/>
  <c r="Y280" i="1" s="1"/>
  <c r="Y281" i="1" s="1"/>
  <c r="Y282" i="1" s="1"/>
  <c r="Y283" i="1" s="1"/>
  <c r="Y284" i="1" s="1"/>
  <c r="Y285" i="1" s="1"/>
  <c r="Y286" i="1" s="1"/>
  <c r="Y287" i="1" s="1"/>
  <c r="Y288" i="1" s="1"/>
  <c r="Y289" i="1" s="1"/>
  <c r="Y290" i="1" s="1"/>
  <c r="Y291" i="1" s="1"/>
  <c r="Y292" i="1" s="1"/>
  <c r="Y293" i="1" s="1"/>
  <c r="Y294" i="1" s="1"/>
  <c r="Y295" i="1" s="1"/>
  <c r="Y296" i="1" s="1"/>
  <c r="Y297" i="1" s="1"/>
  <c r="Y298" i="1" s="1"/>
  <c r="Y299" i="1" s="1"/>
  <c r="Y300" i="1" s="1"/>
  <c r="Y301" i="1" s="1"/>
  <c r="Y302" i="1" s="1"/>
  <c r="Y303" i="1" s="1"/>
  <c r="Y304" i="1" s="1"/>
  <c r="Y305" i="1" s="1"/>
  <c r="Y306" i="1" s="1"/>
  <c r="Y307" i="1" s="1"/>
  <c r="Y308" i="1" s="1"/>
  <c r="Y309" i="1" s="1"/>
  <c r="Y310" i="1" s="1"/>
  <c r="Y311" i="1" s="1"/>
  <c r="Y312" i="1" s="1"/>
  <c r="Y313" i="1" s="1"/>
  <c r="Y314" i="1" s="1"/>
  <c r="Y315" i="1" s="1"/>
  <c r="Y316" i="1" s="1"/>
  <c r="Y317" i="1" s="1"/>
  <c r="Y318" i="1" s="1"/>
  <c r="Y319" i="1" s="1"/>
  <c r="Y320" i="1" s="1"/>
  <c r="Y321" i="1" s="1"/>
  <c r="Y322" i="1" s="1"/>
  <c r="Y323" i="1" s="1"/>
  <c r="Y324" i="1" s="1"/>
  <c r="Y325" i="1" s="1"/>
  <c r="Y326" i="1" s="1"/>
  <c r="Y327" i="1" s="1"/>
  <c r="Y328" i="1" s="1"/>
  <c r="Y329" i="1" s="1"/>
  <c r="Y330" i="1" s="1"/>
  <c r="Y331" i="1" s="1"/>
  <c r="Y332" i="1" s="1"/>
  <c r="Y333" i="1" s="1"/>
  <c r="Y334" i="1" s="1"/>
  <c r="Y335" i="1" s="1"/>
  <c r="Y336" i="1" s="1"/>
  <c r="Y337" i="1" s="1"/>
  <c r="Y338" i="1" s="1"/>
  <c r="Y339" i="1" s="1"/>
  <c r="Y340" i="1" s="1"/>
  <c r="Y341" i="1" s="1"/>
  <c r="Y342" i="1" s="1"/>
  <c r="Y343" i="1" s="1"/>
  <c r="Y344" i="1" s="1"/>
  <c r="Y345" i="1" s="1"/>
  <c r="Y346" i="1" s="1"/>
  <c r="Y347" i="1" s="1"/>
  <c r="Y348" i="1" s="1"/>
  <c r="Y349" i="1" s="1"/>
  <c r="Y350" i="1" s="1"/>
  <c r="Y351" i="1" s="1"/>
  <c r="Y352" i="1" s="1"/>
  <c r="Y353" i="1" s="1"/>
  <c r="Y354" i="1" s="1"/>
  <c r="Y355" i="1" s="1"/>
  <c r="Y356" i="1" s="1"/>
  <c r="Y357" i="1" s="1"/>
  <c r="Y358" i="1" s="1"/>
  <c r="Y359" i="1" s="1"/>
  <c r="Y360" i="1" s="1"/>
  <c r="Y361" i="1" s="1"/>
  <c r="Y362" i="1" s="1"/>
  <c r="Y363" i="1" s="1"/>
  <c r="Y364" i="1" s="1"/>
  <c r="Y365" i="1" s="1"/>
  <c r="Y366" i="1" s="1"/>
  <c r="Y367" i="1" s="1"/>
  <c r="Y368" i="1" s="1"/>
  <c r="Y369" i="1" s="1"/>
  <c r="Y370" i="1" s="1"/>
  <c r="Y371" i="1" s="1"/>
  <c r="Y372" i="1" s="1"/>
  <c r="Y373" i="1" s="1"/>
  <c r="Y374" i="1" s="1"/>
  <c r="Y375" i="1" s="1"/>
  <c r="Y376" i="1" s="1"/>
  <c r="Y377" i="1" s="1"/>
  <c r="Y378" i="1" s="1"/>
  <c r="Y379" i="1" s="1"/>
  <c r="Y380" i="1" s="1"/>
  <c r="Y381" i="1" s="1"/>
  <c r="Y382" i="1" s="1"/>
  <c r="Y383" i="1" s="1"/>
  <c r="Y384" i="1" s="1"/>
  <c r="Y385" i="1" s="1"/>
  <c r="Y386" i="1" s="1"/>
  <c r="Y387" i="1" s="1"/>
  <c r="Y388" i="1" s="1"/>
  <c r="Y389" i="1" s="1"/>
  <c r="Y390" i="1" s="1"/>
  <c r="Y391" i="1" s="1"/>
  <c r="Y392" i="1" s="1"/>
  <c r="Y393" i="1" s="1"/>
  <c r="Y394" i="1" s="1"/>
  <c r="Y395" i="1" s="1"/>
  <c r="Y396" i="1" s="1"/>
  <c r="Y397" i="1" s="1"/>
  <c r="Y398" i="1" s="1"/>
  <c r="Y399" i="1" s="1"/>
  <c r="Y400" i="1" s="1"/>
  <c r="Y401" i="1" s="1"/>
  <c r="Y402" i="1" s="1"/>
  <c r="Y403" i="1" s="1"/>
  <c r="Y404" i="1" s="1"/>
  <c r="Y405" i="1" s="1"/>
  <c r="Y406" i="1" s="1"/>
  <c r="Y407" i="1" s="1"/>
  <c r="Y408" i="1" s="1"/>
  <c r="Y409" i="1" s="1"/>
  <c r="Y410" i="1" s="1"/>
  <c r="Y411" i="1" s="1"/>
  <c r="Y412" i="1" s="1"/>
  <c r="Y413" i="1" s="1"/>
  <c r="Y414" i="1" s="1"/>
  <c r="Y415" i="1" s="1"/>
  <c r="Y416" i="1" s="1"/>
  <c r="Y417" i="1" s="1"/>
  <c r="Y418" i="1" s="1"/>
  <c r="Y419" i="1" s="1"/>
  <c r="Y420" i="1" s="1"/>
  <c r="Y421" i="1" s="1"/>
  <c r="Y422" i="1" s="1"/>
  <c r="Y423" i="1" s="1"/>
  <c r="Y424" i="1" s="1"/>
  <c r="Y425" i="1" s="1"/>
  <c r="Y426" i="1" s="1"/>
  <c r="Y427" i="1" s="1"/>
  <c r="Y428" i="1" s="1"/>
  <c r="Y429" i="1" s="1"/>
  <c r="Y430" i="1" s="1"/>
  <c r="Y431" i="1" s="1"/>
  <c r="Y432" i="1" s="1"/>
  <c r="Y433" i="1" s="1"/>
  <c r="Y434" i="1" s="1"/>
  <c r="Y435" i="1" s="1"/>
  <c r="Y436" i="1" s="1"/>
  <c r="Y437" i="1" s="1"/>
  <c r="Y438" i="1" s="1"/>
  <c r="Y439" i="1" s="1"/>
  <c r="Y440" i="1" s="1"/>
  <c r="Y441" i="1" s="1"/>
  <c r="Y442" i="1" s="1"/>
  <c r="Y443" i="1" s="1"/>
  <c r="Y444" i="1" s="1"/>
  <c r="Y445" i="1" s="1"/>
  <c r="Y446" i="1" s="1"/>
  <c r="Y447" i="1" s="1"/>
  <c r="Y448" i="1" s="1"/>
  <c r="Y449" i="1" s="1"/>
  <c r="Y450" i="1" s="1"/>
  <c r="Y451" i="1" s="1"/>
  <c r="Y452" i="1" s="1"/>
  <c r="Y453" i="1" s="1"/>
  <c r="Y454" i="1" s="1"/>
  <c r="Y455" i="1" s="1"/>
  <c r="Y456" i="1" s="1"/>
  <c r="Y457" i="1" s="1"/>
  <c r="Y458" i="1" s="1"/>
  <c r="Y459" i="1" s="1"/>
  <c r="Y460" i="1" s="1"/>
  <c r="Y461" i="1" s="1"/>
  <c r="Y462" i="1" s="1"/>
  <c r="Y463" i="1" s="1"/>
  <c r="Y464" i="1" s="1"/>
  <c r="Y465" i="1" s="1"/>
  <c r="Y466" i="1" s="1"/>
  <c r="Y467" i="1" s="1"/>
  <c r="Y468" i="1" s="1"/>
  <c r="Y469" i="1" s="1"/>
  <c r="Y470" i="1" s="1"/>
  <c r="Y471" i="1" s="1"/>
  <c r="Y472" i="1" s="1"/>
  <c r="Y473" i="1" s="1"/>
  <c r="Y474" i="1" s="1"/>
  <c r="Y475" i="1" s="1"/>
  <c r="Y476" i="1" s="1"/>
  <c r="Y477" i="1" s="1"/>
  <c r="Y478" i="1" s="1"/>
  <c r="Y479" i="1" s="1"/>
  <c r="Y480" i="1" s="1"/>
  <c r="Y481" i="1" s="1"/>
  <c r="Y482" i="1" s="1"/>
  <c r="Y483" i="1" s="1"/>
  <c r="Y484" i="1" s="1"/>
  <c r="Y485" i="1" s="1"/>
  <c r="Y486" i="1" s="1"/>
  <c r="Y487" i="1" s="1"/>
  <c r="Y488" i="1" s="1"/>
  <c r="Y489" i="1" s="1"/>
  <c r="Y490" i="1" s="1"/>
  <c r="Y491" i="1" s="1"/>
  <c r="Y492" i="1" s="1"/>
  <c r="Y493" i="1" s="1"/>
  <c r="Y494" i="1" s="1"/>
  <c r="Y495" i="1" s="1"/>
  <c r="Y496" i="1" s="1"/>
  <c r="Y497" i="1" s="1"/>
  <c r="Y498" i="1" s="1"/>
  <c r="Y499" i="1" s="1"/>
  <c r="Y500" i="1" s="1"/>
  <c r="Y501" i="1" s="1"/>
  <c r="Y502" i="1" s="1"/>
  <c r="Y503" i="1" s="1"/>
  <c r="Y504" i="1" s="1"/>
  <c r="Y505" i="1" s="1"/>
  <c r="Y506" i="1" s="1"/>
  <c r="Y507" i="1" s="1"/>
  <c r="Y508" i="1" s="1"/>
  <c r="Y509" i="1" s="1"/>
  <c r="Y510" i="1" s="1"/>
  <c r="Y511" i="1" s="1"/>
  <c r="Y512" i="1" s="1"/>
  <c r="Y513" i="1" s="1"/>
  <c r="Y514" i="1" s="1"/>
  <c r="Y515" i="1" s="1"/>
  <c r="Y516" i="1" s="1"/>
  <c r="Y517" i="1" s="1"/>
  <c r="Y518" i="1" s="1"/>
  <c r="Y519" i="1" s="1"/>
  <c r="Y520" i="1" s="1"/>
  <c r="Y521" i="1" s="1"/>
  <c r="Y522" i="1" s="1"/>
  <c r="Y523" i="1" s="1"/>
  <c r="Y524" i="1" s="1"/>
  <c r="Y525" i="1" s="1"/>
  <c r="Y526" i="1" s="1"/>
  <c r="Y527" i="1" s="1"/>
  <c r="Y528" i="1" s="1"/>
  <c r="Y529" i="1" s="1"/>
  <c r="Y530" i="1" s="1"/>
  <c r="Y531" i="1" s="1"/>
  <c r="Y532" i="1" s="1"/>
  <c r="Y533" i="1" s="1"/>
  <c r="Y534" i="1" s="1"/>
  <c r="Y535" i="1" s="1"/>
  <c r="Y536" i="1" s="1"/>
  <c r="Y537" i="1" s="1"/>
  <c r="Y538" i="1" s="1"/>
  <c r="Y539" i="1" s="1"/>
  <c r="Y540" i="1" s="1"/>
  <c r="Y541" i="1" s="1"/>
  <c r="Y542" i="1" s="1"/>
  <c r="Y543" i="1" s="1"/>
  <c r="Y544" i="1" s="1"/>
  <c r="Y545" i="1" s="1"/>
  <c r="Y546" i="1" s="1"/>
  <c r="Y547" i="1" s="1"/>
  <c r="Y548" i="1" s="1"/>
  <c r="Y549" i="1" s="1"/>
  <c r="Y550" i="1" s="1"/>
  <c r="Y551" i="1" s="1"/>
  <c r="Y552" i="1" s="1"/>
  <c r="Y553" i="1" s="1"/>
  <c r="Y554" i="1" s="1"/>
  <c r="Y555" i="1" s="1"/>
  <c r="Y556" i="1" s="1"/>
  <c r="Y557" i="1" s="1"/>
  <c r="Y558" i="1" s="1"/>
  <c r="Y559" i="1" s="1"/>
  <c r="Y560" i="1" s="1"/>
  <c r="Y561" i="1" s="1"/>
  <c r="Y562" i="1" s="1"/>
  <c r="Y563" i="1" s="1"/>
  <c r="Y564" i="1" s="1"/>
  <c r="Y565" i="1" s="1"/>
  <c r="Y566" i="1" s="1"/>
  <c r="Y567" i="1" s="1"/>
  <c r="Y568" i="1" s="1"/>
  <c r="Y569" i="1" s="1"/>
  <c r="Y570" i="1" s="1"/>
  <c r="Y571" i="1" s="1"/>
  <c r="Y572" i="1" s="1"/>
  <c r="Y573" i="1" s="1"/>
  <c r="Y574" i="1" s="1"/>
  <c r="Y575" i="1" s="1"/>
  <c r="Y576" i="1" s="1"/>
  <c r="Y577" i="1" s="1"/>
  <c r="Y578" i="1" s="1"/>
  <c r="Y579" i="1" s="1"/>
  <c r="Y580" i="1" s="1"/>
  <c r="Y581" i="1" s="1"/>
  <c r="Y582" i="1" s="1"/>
  <c r="Y583" i="1" s="1"/>
  <c r="Y584" i="1" s="1"/>
  <c r="Y585" i="1" s="1"/>
  <c r="Y586" i="1" s="1"/>
  <c r="Y587" i="1" s="1"/>
  <c r="Y588" i="1" s="1"/>
  <c r="Y589" i="1" s="1"/>
  <c r="Y590" i="1" s="1"/>
  <c r="Y591" i="1" s="1"/>
  <c r="Y592" i="1" s="1"/>
  <c r="Y593" i="1" s="1"/>
  <c r="Y594" i="1" s="1"/>
  <c r="Y595" i="1" s="1"/>
  <c r="Y596" i="1" s="1"/>
  <c r="Y597" i="1" s="1"/>
  <c r="Y598" i="1" s="1"/>
  <c r="Y599" i="1" s="1"/>
  <c r="Y600" i="1" s="1"/>
  <c r="Y601" i="1" s="1"/>
  <c r="Y602" i="1" s="1"/>
  <c r="Y603" i="1" s="1"/>
  <c r="Y604" i="1" s="1"/>
  <c r="Y605" i="1" s="1"/>
  <c r="Y606" i="1" s="1"/>
  <c r="Y607" i="1" s="1"/>
  <c r="Y608" i="1" s="1"/>
  <c r="Y609" i="1" s="1"/>
  <c r="Y610" i="1" s="1"/>
  <c r="Y611" i="1" s="1"/>
  <c r="Y612" i="1" s="1"/>
  <c r="Y613" i="1" s="1"/>
  <c r="Y614" i="1" s="1"/>
  <c r="Y615" i="1" s="1"/>
  <c r="Y616" i="1" s="1"/>
  <c r="Y617" i="1" s="1"/>
  <c r="Y618" i="1" s="1"/>
  <c r="Y619" i="1" s="1"/>
  <c r="Y620" i="1" s="1"/>
  <c r="Y621" i="1" s="1"/>
  <c r="Y622" i="1" s="1"/>
  <c r="Y623" i="1" s="1"/>
  <c r="Y624" i="1" s="1"/>
  <c r="Y625" i="1" s="1"/>
  <c r="Y626" i="1" s="1"/>
  <c r="Y627" i="1" s="1"/>
  <c r="Y628" i="1" s="1"/>
  <c r="Y629" i="1" s="1"/>
  <c r="Y630" i="1" s="1"/>
  <c r="Y631" i="1" s="1"/>
  <c r="Y632" i="1" s="1"/>
  <c r="Y633" i="1" s="1"/>
  <c r="Y634" i="1" s="1"/>
  <c r="Y635" i="1" s="1"/>
  <c r="Y636" i="1" s="1"/>
  <c r="Y637" i="1" s="1"/>
  <c r="Y638" i="1" s="1"/>
  <c r="Y639" i="1" s="1"/>
  <c r="Y640" i="1" s="1"/>
  <c r="Y641" i="1" s="1"/>
  <c r="Y642" i="1" s="1"/>
  <c r="Y643" i="1" s="1"/>
  <c r="Y644" i="1" s="1"/>
  <c r="Y645" i="1" s="1"/>
  <c r="Y646" i="1" s="1"/>
  <c r="Y647" i="1" s="1"/>
  <c r="Y648" i="1" s="1"/>
  <c r="Y649" i="1" s="1"/>
  <c r="Y650" i="1" s="1"/>
  <c r="Y651" i="1" s="1"/>
  <c r="Y652" i="1" s="1"/>
  <c r="Y653" i="1" s="1"/>
  <c r="Y654" i="1" s="1"/>
  <c r="Y655" i="1" s="1"/>
  <c r="Y656" i="1" s="1"/>
  <c r="Y657" i="1" s="1"/>
  <c r="Y658" i="1" s="1"/>
  <c r="Y659" i="1" s="1"/>
  <c r="Y660" i="1" s="1"/>
  <c r="Y661" i="1" s="1"/>
  <c r="Y662" i="1" s="1"/>
  <c r="Y663" i="1" s="1"/>
  <c r="Y664" i="1" s="1"/>
  <c r="Y665" i="1" s="1"/>
  <c r="Y666" i="1" s="1"/>
  <c r="Y667" i="1" s="1"/>
  <c r="Y668" i="1" s="1"/>
  <c r="Y669" i="1" s="1"/>
  <c r="Y670" i="1" s="1"/>
  <c r="Y671" i="1" s="1"/>
  <c r="Y672" i="1" s="1"/>
  <c r="Y673" i="1" s="1"/>
  <c r="Y674" i="1" s="1"/>
  <c r="Y675" i="1" s="1"/>
  <c r="Y676" i="1" s="1"/>
  <c r="Y677" i="1" s="1"/>
  <c r="Y678" i="1" s="1"/>
  <c r="Y679" i="1" s="1"/>
  <c r="Y680" i="1" s="1"/>
  <c r="Y681" i="1" s="1"/>
  <c r="Y682" i="1" s="1"/>
  <c r="Y683" i="1" s="1"/>
  <c r="Y684" i="1" s="1"/>
  <c r="Y685" i="1" s="1"/>
  <c r="Y686" i="1" s="1"/>
  <c r="Y687" i="1" s="1"/>
  <c r="Y688" i="1" s="1"/>
  <c r="Y689" i="1" s="1"/>
  <c r="Y690" i="1" s="1"/>
  <c r="Y691" i="1" s="1"/>
  <c r="Y692" i="1" s="1"/>
  <c r="Y693" i="1" s="1"/>
  <c r="Y694" i="1" s="1"/>
  <c r="Y695" i="1" s="1"/>
  <c r="Y696" i="1" s="1"/>
  <c r="Y697" i="1" s="1"/>
  <c r="Y698" i="1" s="1"/>
  <c r="Y699" i="1" s="1"/>
  <c r="Y700" i="1" s="1"/>
  <c r="Y701" i="1" s="1"/>
  <c r="Y702" i="1" s="1"/>
  <c r="Y703" i="1" s="1"/>
  <c r="Y704" i="1" s="1"/>
  <c r="Y705" i="1" s="1"/>
  <c r="Y706" i="1" s="1"/>
  <c r="Y707" i="1" s="1"/>
  <c r="Y708" i="1" s="1"/>
  <c r="Y709" i="1" s="1"/>
  <c r="Y710" i="1" s="1"/>
  <c r="Y711" i="1" s="1"/>
  <c r="Y712" i="1" s="1"/>
  <c r="Y713" i="1" s="1"/>
  <c r="Y714" i="1" s="1"/>
  <c r="Y715" i="1" s="1"/>
  <c r="Y716" i="1" s="1"/>
  <c r="Y717" i="1" s="1"/>
  <c r="Y718" i="1" s="1"/>
  <c r="Y719" i="1" s="1"/>
  <c r="Y720" i="1" s="1"/>
  <c r="Y721" i="1" s="1"/>
  <c r="Y722" i="1" s="1"/>
  <c r="Y723" i="1" s="1"/>
  <c r="Y724" i="1" s="1"/>
  <c r="Y725" i="1" s="1"/>
  <c r="Y726" i="1" s="1"/>
  <c r="Y727" i="1" s="1"/>
  <c r="Y728" i="1" s="1"/>
  <c r="Y729" i="1" s="1"/>
  <c r="Y730" i="1" s="1"/>
  <c r="Y731" i="1" s="1"/>
  <c r="Y732" i="1" s="1"/>
  <c r="Y733" i="1" s="1"/>
  <c r="Y734" i="1" s="1"/>
  <c r="Y735" i="1" s="1"/>
  <c r="Y736" i="1" s="1"/>
  <c r="Y737" i="1" s="1"/>
  <c r="Y738" i="1" s="1"/>
  <c r="Y739" i="1" s="1"/>
  <c r="Y740" i="1" s="1"/>
  <c r="Y741" i="1" s="1"/>
  <c r="Y742" i="1" s="1"/>
  <c r="Y743" i="1" s="1"/>
  <c r="Y744" i="1" s="1"/>
  <c r="Y745" i="1" s="1"/>
  <c r="Y746" i="1" s="1"/>
  <c r="Y747" i="1" s="1"/>
  <c r="Y748" i="1" s="1"/>
  <c r="Y749" i="1" s="1"/>
  <c r="Y750" i="1" s="1"/>
  <c r="Y751" i="1" s="1"/>
  <c r="Y752" i="1" s="1"/>
  <c r="Y753" i="1" s="1"/>
  <c r="Y754" i="1" s="1"/>
  <c r="Y755" i="1" s="1"/>
  <c r="Y756" i="1" s="1"/>
  <c r="Y757" i="1" s="1"/>
  <c r="Y758" i="1" s="1"/>
  <c r="Y759" i="1" s="1"/>
  <c r="Y760" i="1" s="1"/>
  <c r="Y761" i="1" s="1"/>
  <c r="Y762" i="1" s="1"/>
  <c r="Y763" i="1" s="1"/>
  <c r="Y764" i="1" s="1"/>
  <c r="Y765" i="1" s="1"/>
  <c r="Y766" i="1" s="1"/>
  <c r="Y767" i="1" s="1"/>
  <c r="Y768" i="1" s="1"/>
  <c r="Y769" i="1" s="1"/>
  <c r="Y770" i="1" s="1"/>
  <c r="Y771" i="1" s="1"/>
  <c r="Y772" i="1" s="1"/>
  <c r="Y773" i="1" s="1"/>
  <c r="Y774" i="1" s="1"/>
  <c r="Y775" i="1" s="1"/>
  <c r="Y776" i="1" s="1"/>
  <c r="Y777" i="1" s="1"/>
  <c r="F30" i="4" a="1"/>
  <c r="F30" i="4" s="1"/>
  <c r="G30" i="4" s="1"/>
  <c r="H30" i="4" a="1"/>
  <c r="H30" i="4" s="1"/>
  <c r="I30" i="4" s="1"/>
  <c r="G40" i="5"/>
  <c r="H40" i="5" s="1"/>
  <c r="L40" i="5"/>
  <c r="M40" i="5" s="1"/>
  <c r="I40" i="5"/>
  <c r="J40" i="5" s="1"/>
  <c r="H23" i="4" a="1"/>
  <c r="H23" i="4" s="1"/>
  <c r="I23" i="4" s="1"/>
  <c r="H19" i="4" a="1"/>
  <c r="H19" i="4" s="1"/>
  <c r="I19" i="4" s="1"/>
  <c r="F29" i="4" a="1"/>
  <c r="F29" i="4" s="1"/>
  <c r="G29" i="4" s="1"/>
  <c r="H24" i="4" a="1"/>
  <c r="H24" i="4" s="1"/>
  <c r="I24" i="4" s="1"/>
  <c r="H18" i="4" a="1"/>
  <c r="H18" i="4" s="1"/>
  <c r="I18" i="4" s="1"/>
  <c r="F25" i="4" a="1"/>
  <c r="F25" i="4" s="1"/>
  <c r="G25" i="4" s="1"/>
  <c r="F22" i="4" a="1"/>
  <c r="F22" i="4" s="1"/>
  <c r="G22" i="4" s="1"/>
  <c r="F27" i="4" a="1"/>
  <c r="F27" i="4" s="1"/>
  <c r="G27" i="4" s="1"/>
  <c r="H22" i="4" a="1"/>
  <c r="H22" i="4" s="1"/>
  <c r="I22" i="4" s="1"/>
  <c r="F21" i="4" a="1"/>
  <c r="F21" i="4" s="1"/>
  <c r="G21" i="4" s="1"/>
  <c r="H28" i="4" a="1"/>
  <c r="H28" i="4" s="1"/>
  <c r="I28" i="4" s="1"/>
  <c r="H29" i="4" a="1"/>
  <c r="H29" i="4" s="1"/>
  <c r="I29" i="4" s="1"/>
  <c r="F20" i="4" a="1"/>
  <c r="F20" i="4" s="1"/>
  <c r="G20" i="4" s="1"/>
  <c r="F19" i="4" a="1"/>
  <c r="F19" i="4" s="1"/>
  <c r="G19" i="4" s="1"/>
  <c r="F18" i="4" a="1"/>
  <c r="F18" i="4" s="1"/>
  <c r="G18" i="4" s="1"/>
  <c r="F23" i="4" a="1"/>
  <c r="F23" i="4" s="1"/>
  <c r="G23" i="4" s="1"/>
  <c r="H25" i="4" a="1"/>
  <c r="H25" i="4" s="1"/>
  <c r="I25" i="4" s="1"/>
  <c r="H20" i="4" a="1"/>
  <c r="H20" i="4" s="1"/>
  <c r="I20" i="4" s="1"/>
  <c r="H27" i="4" a="1"/>
  <c r="H27" i="4" s="1"/>
  <c r="I27" i="4" s="1"/>
  <c r="H26" i="4" a="1"/>
  <c r="H26" i="4" s="1"/>
  <c r="I26" i="4" s="1"/>
  <c r="F24" i="4" a="1"/>
  <c r="F24" i="4" s="1"/>
  <c r="G24" i="4" s="1"/>
  <c r="F26" i="4" a="1"/>
  <c r="F26" i="4" s="1"/>
  <c r="G26" i="4" s="1"/>
  <c r="H21" i="4" a="1"/>
  <c r="H21" i="4" s="1"/>
  <c r="I21" i="4" s="1"/>
  <c r="F28" i="4" a="1"/>
  <c r="F28" i="4" s="1"/>
  <c r="G28" i="4" s="1"/>
  <c r="N17" i="4"/>
  <c r="K17" i="4"/>
  <c r="Q17" i="4"/>
  <c r="Q18" i="4"/>
  <c r="N18" i="4"/>
  <c r="K18" i="4"/>
  <c r="Q19" i="4"/>
  <c r="K19" i="4"/>
  <c r="N19" i="4"/>
  <c r="N20" i="4"/>
  <c r="Q20" i="4"/>
  <c r="K20" i="4"/>
  <c r="N21" i="4"/>
  <c r="K21" i="4"/>
  <c r="Q21" i="4"/>
  <c r="N22" i="4"/>
  <c r="K22" i="4"/>
  <c r="Q22" i="4"/>
  <c r="L41" i="5"/>
  <c r="M41" i="5" s="1"/>
  <c r="G41" i="5"/>
  <c r="H41" i="5" s="1"/>
  <c r="I41" i="5"/>
  <c r="J41" i="5" s="1"/>
  <c r="G38" i="5"/>
  <c r="H38" i="5" s="1"/>
  <c r="L38" i="5"/>
  <c r="M38" i="5" s="1"/>
  <c r="I38" i="5"/>
  <c r="J38" i="5" s="1"/>
  <c r="N25" i="4"/>
  <c r="Q25" i="4"/>
  <c r="K25" i="4"/>
  <c r="N26" i="4"/>
  <c r="Q26" i="4"/>
  <c r="K26" i="4"/>
  <c r="I37" i="5"/>
  <c r="J37" i="5" s="1"/>
  <c r="L37" i="5"/>
  <c r="M37" i="5" s="1"/>
  <c r="G37" i="5"/>
  <c r="H37" i="5" s="1"/>
  <c r="Q27" i="4"/>
  <c r="N27" i="4"/>
  <c r="K27" i="4"/>
  <c r="G36" i="5"/>
  <c r="H36" i="5" s="1"/>
  <c r="Q28" i="4"/>
  <c r="L36" i="5"/>
  <c r="M36" i="5" s="1"/>
  <c r="N28" i="4"/>
  <c r="K28" i="4"/>
  <c r="I36" i="5"/>
  <c r="J36" i="5" s="1"/>
  <c r="N30" i="4"/>
  <c r="Q30" i="4"/>
  <c r="K30" i="4"/>
  <c r="E13" i="2"/>
  <c r="I29" i="5"/>
  <c r="J29" i="5" s="1"/>
  <c r="L29" i="5"/>
  <c r="M29" i="5" s="1"/>
  <c r="G29" i="5"/>
  <c r="H29" i="5" s="1"/>
  <c r="I31" i="5"/>
  <c r="J31" i="5" s="1"/>
  <c r="L31" i="5"/>
  <c r="M31" i="5" s="1"/>
  <c r="G31" i="5"/>
  <c r="H31" i="5" s="1"/>
  <c r="L33" i="5"/>
  <c r="M33" i="5" s="1"/>
  <c r="G33" i="5"/>
  <c r="H33" i="5" s="1"/>
  <c r="I33" i="5"/>
  <c r="J33" i="5" s="1"/>
  <c r="K43" i="5"/>
  <c r="N172" i="1"/>
  <c r="H17" i="4" a="1"/>
  <c r="H17" i="4" s="1"/>
  <c r="F17" i="4" a="1"/>
  <c r="F17" i="4" s="1"/>
  <c r="H16" i="4" a="1"/>
  <c r="H16" i="4" s="1"/>
  <c r="L7" i="2"/>
  <c r="J7" i="2" s="1"/>
  <c r="L10" i="2"/>
  <c r="D7" i="2"/>
  <c r="L8" i="2"/>
  <c r="F15" i="4" a="1"/>
  <c r="F15" i="4" s="1"/>
  <c r="D6" i="2"/>
  <c r="S2" i="1"/>
  <c r="K15" i="4"/>
  <c r="H15" i="4" a="1"/>
  <c r="H15" i="4" s="1"/>
  <c r="Q15" i="4"/>
  <c r="F16" i="4" a="1"/>
  <c r="F16" i="4" s="1"/>
  <c r="N15" i="4"/>
  <c r="L32" i="5"/>
  <c r="I32" i="5"/>
  <c r="G32" i="5"/>
  <c r="G35" i="5"/>
  <c r="H35" i="5" s="1"/>
  <c r="I35" i="5"/>
  <c r="J35" i="5" s="1"/>
  <c r="L35" i="5"/>
  <c r="M35" i="5" s="1"/>
  <c r="Q16" i="4"/>
  <c r="L39" i="5"/>
  <c r="M39" i="5" s="1"/>
  <c r="K16" i="4"/>
  <c r="N16" i="4"/>
  <c r="I39" i="5"/>
  <c r="J39" i="5" s="1"/>
  <c r="G39" i="5"/>
  <c r="H39" i="5" s="1"/>
  <c r="I7" i="5"/>
  <c r="P125" i="4"/>
  <c r="L7" i="5"/>
  <c r="O7" i="5"/>
  <c r="I8" i="5"/>
  <c r="L8" i="5"/>
  <c r="O8" i="5"/>
  <c r="E10" i="5" l="1"/>
  <c r="F10" i="5" s="1"/>
  <c r="G9" i="5"/>
  <c r="H9" i="5" s="1"/>
  <c r="E9" i="5"/>
  <c r="F9" i="5" s="1"/>
  <c r="G10" i="5"/>
  <c r="H10" i="5" s="1"/>
  <c r="I17" i="4"/>
  <c r="G11" i="5"/>
  <c r="H11" i="5" s="1"/>
  <c r="Q10" i="5"/>
  <c r="N10" i="5"/>
  <c r="L17" i="4"/>
  <c r="O17" i="4"/>
  <c r="L18" i="4"/>
  <c r="O18" i="4"/>
  <c r="L19" i="4"/>
  <c r="O19" i="4"/>
  <c r="O20" i="4"/>
  <c r="L20" i="4"/>
  <c r="O21" i="4"/>
  <c r="L21" i="4"/>
  <c r="L22" i="4"/>
  <c r="O22" i="4"/>
  <c r="O25" i="4"/>
  <c r="L25" i="4"/>
  <c r="O26" i="4"/>
  <c r="L26" i="4"/>
  <c r="O27" i="4"/>
  <c r="L27" i="4"/>
  <c r="L28" i="4"/>
  <c r="O28" i="4"/>
  <c r="O30" i="4"/>
  <c r="L30" i="4"/>
  <c r="P11" i="5"/>
  <c r="M11" i="5"/>
  <c r="J11" i="5"/>
  <c r="K11" i="5" s="1"/>
  <c r="N9" i="5"/>
  <c r="Q9" i="5"/>
  <c r="P10" i="5"/>
  <c r="J10" i="5"/>
  <c r="K10" i="5" s="1"/>
  <c r="M10" i="5"/>
  <c r="T15" i="4"/>
  <c r="T16" i="4" s="1"/>
  <c r="T17" i="4" s="1"/>
  <c r="T18" i="4" s="1"/>
  <c r="T19" i="4" s="1"/>
  <c r="T20" i="4" s="1"/>
  <c r="T21" i="4" s="1"/>
  <c r="T22" i="4" s="1"/>
  <c r="T23" i="4" s="1"/>
  <c r="T24" i="4" s="1"/>
  <c r="T25" i="4" s="1"/>
  <c r="T26" i="4" s="1"/>
  <c r="T27" i="4" s="1"/>
  <c r="T28" i="4" s="1"/>
  <c r="T29" i="4" s="1"/>
  <c r="T30" i="4" s="1"/>
  <c r="T31" i="4" s="1"/>
  <c r="T32" i="4" s="1"/>
  <c r="T33" i="4" s="1"/>
  <c r="T34" i="4" s="1"/>
  <c r="T35" i="4" s="1"/>
  <c r="T36" i="4" s="1"/>
  <c r="T37" i="4" s="1"/>
  <c r="T38" i="4" s="1"/>
  <c r="T39" i="4" s="1"/>
  <c r="T40" i="4" s="1"/>
  <c r="T41" i="4" s="1"/>
  <c r="T42" i="4" s="1"/>
  <c r="T43" i="4" s="1"/>
  <c r="T44" i="4" s="1"/>
  <c r="T45" i="4" s="1"/>
  <c r="T46" i="4" s="1"/>
  <c r="T47" i="4" s="1"/>
  <c r="T48" i="4" s="1"/>
  <c r="T49" i="4" s="1"/>
  <c r="T50" i="4" s="1"/>
  <c r="T51" i="4" s="1"/>
  <c r="T52" i="4" s="1"/>
  <c r="T53" i="4" s="1"/>
  <c r="T54" i="4" s="1"/>
  <c r="T55" i="4" s="1"/>
  <c r="T56" i="4" s="1"/>
  <c r="T57" i="4" s="1"/>
  <c r="T58" i="4" s="1"/>
  <c r="T59" i="4" s="1"/>
  <c r="T60" i="4" s="1"/>
  <c r="T61" i="4" s="1"/>
  <c r="T62" i="4" s="1"/>
  <c r="T63" i="4" s="1"/>
  <c r="T64" i="4" s="1"/>
  <c r="T65" i="4" s="1"/>
  <c r="T66" i="4" s="1"/>
  <c r="T67" i="4" s="1"/>
  <c r="T68" i="4" s="1"/>
  <c r="T69" i="4" s="1"/>
  <c r="T70" i="4" s="1"/>
  <c r="T71" i="4" s="1"/>
  <c r="T72" i="4" s="1"/>
  <c r="T73" i="4" s="1"/>
  <c r="T74" i="4" s="1"/>
  <c r="T75" i="4" s="1"/>
  <c r="T76" i="4" s="1"/>
  <c r="T77" i="4" s="1"/>
  <c r="T78" i="4" s="1"/>
  <c r="T79" i="4" s="1"/>
  <c r="T80" i="4" s="1"/>
  <c r="T81" i="4" s="1"/>
  <c r="T82" i="4" s="1"/>
  <c r="T83" i="4" s="1"/>
  <c r="T84" i="4" s="1"/>
  <c r="T85" i="4" s="1"/>
  <c r="T86" i="4" s="1"/>
  <c r="T87" i="4" s="1"/>
  <c r="T88" i="4" s="1"/>
  <c r="T89" i="4" s="1"/>
  <c r="T90" i="4" s="1"/>
  <c r="T91" i="4" s="1"/>
  <c r="T92" i="4" s="1"/>
  <c r="T93" i="4" s="1"/>
  <c r="T94" i="4" s="1"/>
  <c r="T95" i="4" s="1"/>
  <c r="T96" i="4" s="1"/>
  <c r="T97" i="4" s="1"/>
  <c r="T98" i="4" s="1"/>
  <c r="T99" i="4" s="1"/>
  <c r="T100" i="4" s="1"/>
  <c r="T101" i="4" s="1"/>
  <c r="T102" i="4" s="1"/>
  <c r="T103" i="4" s="1"/>
  <c r="T104" i="4" s="1"/>
  <c r="T105" i="4" s="1"/>
  <c r="T106" i="4" s="1"/>
  <c r="T107" i="4" s="1"/>
  <c r="T108" i="4" s="1"/>
  <c r="T109" i="4" s="1"/>
  <c r="T110" i="4" s="1"/>
  <c r="T111" i="4" s="1"/>
  <c r="T112" i="4" s="1"/>
  <c r="T113" i="4" s="1"/>
  <c r="T114" i="4" s="1"/>
  <c r="T115" i="4" s="1"/>
  <c r="T116" i="4" s="1"/>
  <c r="T117" i="4" s="1"/>
  <c r="T118" i="4" s="1"/>
  <c r="T119" i="4" s="1"/>
  <c r="T120" i="4" s="1"/>
  <c r="T121" i="4" s="1"/>
  <c r="T122" i="4" s="1"/>
  <c r="T123" i="4" s="1"/>
  <c r="T124" i="4" s="1"/>
  <c r="J9" i="5"/>
  <c r="K9" i="5" s="1"/>
  <c r="M9" i="5"/>
  <c r="P9" i="5"/>
  <c r="G17" i="4"/>
  <c r="E11" i="5"/>
  <c r="F11" i="5" s="1"/>
  <c r="Q11" i="5"/>
  <c r="N11" i="5"/>
  <c r="J32" i="5"/>
  <c r="I43" i="5"/>
  <c r="J43" i="5" s="1"/>
  <c r="P7" i="5"/>
  <c r="J7" i="5"/>
  <c r="M7" i="5"/>
  <c r="Q125" i="4"/>
  <c r="R125" i="4" s="1"/>
  <c r="D9" i="2"/>
  <c r="D5" i="2"/>
  <c r="L9" i="2"/>
  <c r="K9" i="2"/>
  <c r="D8" i="2"/>
  <c r="J9" i="2"/>
  <c r="L11" i="2"/>
  <c r="K11" i="2"/>
  <c r="J11" i="2"/>
  <c r="G7" i="5"/>
  <c r="G7" i="4"/>
  <c r="H7" i="4" s="1"/>
  <c r="H125" i="4"/>
  <c r="I125" i="4" s="1"/>
  <c r="I15" i="4"/>
  <c r="F125" i="4"/>
  <c r="G125" i="4" s="1"/>
  <c r="G15" i="4"/>
  <c r="E7" i="4"/>
  <c r="F7" i="4" s="1"/>
  <c r="E7" i="5"/>
  <c r="M32" i="5"/>
  <c r="L43" i="5"/>
  <c r="M43" i="5" s="1"/>
  <c r="Q8" i="5"/>
  <c r="N8" i="5"/>
  <c r="J8" i="2"/>
  <c r="L15" i="4"/>
  <c r="O15" i="4"/>
  <c r="J10" i="2"/>
  <c r="O16" i="4"/>
  <c r="L16" i="4"/>
  <c r="I12" i="5"/>
  <c r="M8" i="5"/>
  <c r="J8" i="5"/>
  <c r="K8" i="5" s="1"/>
  <c r="P8" i="5"/>
  <c r="H32" i="5"/>
  <c r="G43" i="5"/>
  <c r="H43" i="5" s="1"/>
  <c r="G16" i="4"/>
  <c r="E8" i="5"/>
  <c r="F8" i="5" s="1"/>
  <c r="H4" i="1"/>
  <c r="M4" i="1" s="1"/>
  <c r="J3" i="1"/>
  <c r="K3" i="1" s="1"/>
  <c r="J4" i="1"/>
  <c r="K4" i="1" s="1"/>
  <c r="H3" i="1"/>
  <c r="M3" i="1" s="1"/>
  <c r="Q7" i="5"/>
  <c r="N7" i="5"/>
  <c r="I16" i="4"/>
  <c r="G8" i="5"/>
  <c r="H8" i="5" s="1"/>
  <c r="F7" i="5" l="1"/>
  <c r="E12" i="5"/>
  <c r="F12" i="5" s="1"/>
  <c r="K7" i="5"/>
  <c r="J12" i="5"/>
  <c r="K12" i="5" s="1"/>
  <c r="G12" i="5"/>
  <c r="H12" i="5" s="1"/>
  <c r="H7" i="5"/>
  <c r="J12" i="2"/>
  <c r="J13" i="2"/>
  <c r="E7" i="2"/>
  <c r="E6" i="2"/>
  <c r="E5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<sst xmlns="http://schemas.openxmlformats.org/spreadsheetml/2006/main" count="251" uniqueCount="152">
  <si>
    <t>Цена входа</t>
  </si>
  <si>
    <t>Цена выхода</t>
  </si>
  <si>
    <t>Ссылка на скриншот</t>
  </si>
  <si>
    <t>Примечания</t>
  </si>
  <si>
    <t>№</t>
  </si>
  <si>
    <t>Комиссия</t>
  </si>
  <si>
    <t>Сумма на момент открытия сделки</t>
  </si>
  <si>
    <t>Выведено/Внесено</t>
  </si>
  <si>
    <t>micro</t>
  </si>
  <si>
    <t>MINI</t>
  </si>
  <si>
    <t>Всего сделок:</t>
  </si>
  <si>
    <t>Убыточных:</t>
  </si>
  <si>
    <t>Средняя прибыльная сделка:</t>
  </si>
  <si>
    <t>Средняя убыточная сделка:</t>
  </si>
  <si>
    <t>Макcимальная прибыльная сделка:</t>
  </si>
  <si>
    <t>Максимальная убыточная сделка:</t>
  </si>
  <si>
    <t>Прибыль (убыток):</t>
  </si>
  <si>
    <t>Инструмент</t>
  </si>
  <si>
    <t>Вход (контракты)</t>
  </si>
  <si>
    <t>Риск на сделку</t>
  </si>
  <si>
    <t>Вход (% от депозита)</t>
  </si>
  <si>
    <t>Примечание</t>
  </si>
  <si>
    <t>Открытие позиции</t>
  </si>
  <si>
    <t>Сделок всего</t>
  </si>
  <si>
    <t>с</t>
  </si>
  <si>
    <t>по</t>
  </si>
  <si>
    <t>Итого</t>
  </si>
  <si>
    <t>Дата входа</t>
  </si>
  <si>
    <t>День недели</t>
  </si>
  <si>
    <t>Понедельник</t>
  </si>
  <si>
    <t>Вторник</t>
  </si>
  <si>
    <t>Среда</t>
  </si>
  <si>
    <t>Четверг</t>
  </si>
  <si>
    <t>Пятница</t>
  </si>
  <si>
    <t>Максимум сделок в день</t>
  </si>
  <si>
    <t>Расходы на комиссию</t>
  </si>
  <si>
    <t>%</t>
  </si>
  <si>
    <t>USD</t>
  </si>
  <si>
    <t>Торговых дней</t>
  </si>
  <si>
    <t>Результат</t>
  </si>
  <si>
    <t>Пункты</t>
  </si>
  <si>
    <t>$</t>
  </si>
  <si>
    <t>(%)</t>
  </si>
  <si>
    <t>Дата открытия</t>
  </si>
  <si>
    <t>Минимум</t>
  </si>
  <si>
    <t>Максимум</t>
  </si>
  <si>
    <t>В среднем</t>
  </si>
  <si>
    <t>Прибыльных</t>
  </si>
  <si>
    <t>Прибыльных (%)</t>
  </si>
  <si>
    <t>Убыточных</t>
  </si>
  <si>
    <t>Убыточных (%)</t>
  </si>
  <si>
    <t>Пунктов в среднем</t>
  </si>
  <si>
    <t>Сделок в день</t>
  </si>
  <si>
    <t>Прибыльных:</t>
  </si>
  <si>
    <t>Результат ($)</t>
  </si>
  <si>
    <t>Направление сделки</t>
  </si>
  <si>
    <t>Результат (пункты)</t>
  </si>
  <si>
    <t>Размер позиции</t>
  </si>
  <si>
    <t>Время удержания</t>
  </si>
  <si>
    <t>Время удержания позиции</t>
  </si>
  <si>
    <t>Мин.</t>
  </si>
  <si>
    <t>Макс.</t>
  </si>
  <si>
    <t>Среднее</t>
  </si>
  <si>
    <t>Время входа</t>
  </si>
  <si>
    <t>Время выхода</t>
  </si>
  <si>
    <t>Результат (%)</t>
  </si>
  <si>
    <t>Количество</t>
  </si>
  <si>
    <t>Время для статистики</t>
  </si>
  <si>
    <t>Результат чистый ($)</t>
  </si>
  <si>
    <t>Прибыльных / Убыточных:</t>
  </si>
  <si>
    <t>На всех вкладках редактировать можно только бесцветные ячейки!</t>
  </si>
  <si>
    <t xml:space="preserve"> Убыточных / Прибыльных:</t>
  </si>
  <si>
    <t>Сред. прибыльная / Сред. убытыточная:</t>
  </si>
  <si>
    <t>Сред. Убытыточная / Сред. прибыльная:</t>
  </si>
  <si>
    <t>Стоп (тики)</t>
  </si>
  <si>
    <t>Сделок</t>
  </si>
  <si>
    <t>Результат (тики)</t>
  </si>
  <si>
    <t>Инструмент сокращенно</t>
  </si>
  <si>
    <t>Доступно на весь депозит</t>
  </si>
  <si>
    <t>Итого на счёте</t>
  </si>
  <si>
    <t>Начальный депозит</t>
  </si>
  <si>
    <t>Маржа (ГО)</t>
  </si>
  <si>
    <t>Средняя прибыльная (тики)</t>
  </si>
  <si>
    <t>Средняя убыточная (тики)</t>
  </si>
  <si>
    <t>Символ</t>
  </si>
  <si>
    <t>Тип</t>
  </si>
  <si>
    <t>Объем</t>
  </si>
  <si>
    <t>Результат в пунктах не учитывает потери на комиссию. Поэтому в пунктах результат может быть положительным, а в % и в $ отрицательным.</t>
  </si>
  <si>
    <t>Результат в % и в $ учитывает потери на комиссию.</t>
  </si>
  <si>
    <t>Ожидаемый результат</t>
  </si>
  <si>
    <t>Дата</t>
  </si>
  <si>
    <t xml:space="preserve">На конец дня </t>
  </si>
  <si>
    <t>Мин. результат в течение дня</t>
  </si>
  <si>
    <t>Макс. результат в течение дня</t>
  </si>
  <si>
    <t>Результат за день</t>
  </si>
  <si>
    <t>Результат за период времени</t>
  </si>
  <si>
    <t>Суммарный результат за день недели</t>
  </si>
  <si>
    <t>Мин. результат за день недели</t>
  </si>
  <si>
    <t>Макс. результат за день недели</t>
  </si>
  <si>
    <t>2020.06.16 05:49:32</t>
  </si>
  <si>
    <t>MESU20</t>
  </si>
  <si>
    <t>sell</t>
  </si>
  <si>
    <t>2020.06.16 05:49:54</t>
  </si>
  <si>
    <t>2020.06.16 05:49:59</t>
  </si>
  <si>
    <t>buy</t>
  </si>
  <si>
    <t>2020.06.16 05:50:38</t>
  </si>
  <si>
    <t>2020.06.16 05:53:30</t>
  </si>
  <si>
    <t>2020.06.16 05:53:50</t>
  </si>
  <si>
    <t>2020.06.16 05:54:02</t>
  </si>
  <si>
    <t>2020.06.16 05:59:28</t>
  </si>
  <si>
    <t>2020.06.16 06:04:38</t>
  </si>
  <si>
    <t>2020.06.16 06:04:46</t>
  </si>
  <si>
    <t>2020.06.17 12:52:05</t>
  </si>
  <si>
    <t>2020.06.17 12:52:44</t>
  </si>
  <si>
    <t>2020.06.17 12:55:04</t>
  </si>
  <si>
    <t>2020.06.17 12:55:23</t>
  </si>
  <si>
    <t>2020.06.17 20:49:05</t>
  </si>
  <si>
    <t>2020.06.17 20:50:52</t>
  </si>
  <si>
    <t>2020.06.17 20:54:22</t>
  </si>
  <si>
    <t>2020.06.17 20:56:32</t>
  </si>
  <si>
    <t>2020.06.18 05:17:09</t>
  </si>
  <si>
    <t>2020.06.18 05:21:10</t>
  </si>
  <si>
    <t>2020.06.18 05:37:02</t>
  </si>
  <si>
    <t>2020.06.18 05:39:18</t>
  </si>
  <si>
    <t>2020.06.19 15:28:13</t>
  </si>
  <si>
    <t>EPU20</t>
  </si>
  <si>
    <t>2020.06.19 15:28:20</t>
  </si>
  <si>
    <t>2020.06.19 15:29:11</t>
  </si>
  <si>
    <t>2020.06.19 15:29:25</t>
  </si>
  <si>
    <t>2020.06.19 15:29:37</t>
  </si>
  <si>
    <t>2020.06.19 15:29:43</t>
  </si>
  <si>
    <t>2020.06.19 15:31:42</t>
  </si>
  <si>
    <t>2020.06.19 15:32:10</t>
  </si>
  <si>
    <t>2020.06.19 15:32:33</t>
  </si>
  <si>
    <t>2020.06.19 15:35:40</t>
  </si>
  <si>
    <t>2020.06.19 15:35:41</t>
  </si>
  <si>
    <t>2020.06.19 15:39:47</t>
  </si>
  <si>
    <t>Итого :</t>
  </si>
  <si>
    <t>Время брокера</t>
  </si>
  <si>
    <t>Поправка на часовой пояс</t>
  </si>
  <si>
    <t>Скопируйте таблицу "Позиции" из отчета МТ5 и вставьте в любую ячейку этого листа.</t>
  </si>
  <si>
    <t>Удалите все столбцы КРОМЕ перечисленных ниже (слева направо)</t>
  </si>
  <si>
    <t>Должны остаться столбцы  (слева направо)</t>
  </si>
  <si>
    <t>Преобразуйте данные столбца "Объем" в числовые значения.</t>
  </si>
  <si>
    <r>
      <t>Скоприруйте получившуюся таблицу БЕЗ ЗАГОЛОВКОВ КОЛОНОК и вставьте как "</t>
    </r>
    <r>
      <rPr>
        <sz val="10"/>
        <color rgb="FFFF0000"/>
        <rFont val="Arial"/>
        <family val="2"/>
        <charset val="204"/>
      </rPr>
      <t>Значение</t>
    </r>
    <r>
      <rPr>
        <sz val="10"/>
        <color rgb="FF000000"/>
        <rFont val="Arial"/>
        <family val="2"/>
        <charset val="204"/>
      </rPr>
      <t>" в первую пустую ячейку "Время входа" на вкладке "Торговля".</t>
    </r>
  </si>
  <si>
    <t>Время (время входа)</t>
  </si>
  <si>
    <t>Цена (цена открытия позиции)</t>
  </si>
  <si>
    <t>Время (время выхода)</t>
  </si>
  <si>
    <t>Цена (цена закрытия позиции)</t>
  </si>
  <si>
    <t>Локальное время</t>
  </si>
  <si>
    <t>Матожидание на основании статистики (не менее 50 сделок)</t>
  </si>
  <si>
    <t>Калькулятор матожидания  (не менее 50 сделок)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</si>
</sst>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0%;[Red]\-0.00%"/>
    <numFmt numFmtId="165" formatCode="0_ ;[Red]\-0\ "/>
    <numFmt numFmtId="166" formatCode="[$$-409]#,##0.00_ ;[Red]\-[$$-409]#,##0.00\ "/>
    <numFmt numFmtId="167" formatCode="[$$-409]#,##0.00"/>
    <numFmt numFmtId="168" formatCode="_-* #,##0.00\ _₽_-;\-* #,##0.00\ _₽_-;_-* &quot;-&quot;??\ _₽_-;_-@_-"/>
    <numFmt numFmtId="169" formatCode="#,##0.00&quot;р.&quot;;[Red]\-#,##0.00&quot;р.&quot;"/>
    <numFmt numFmtId="170" formatCode="[$-F400]h:mm:ss\ AM/PM"/>
    <numFmt numFmtId="171" formatCode="0.00_ ;[Red]\-0.00\ "/>
    <numFmt numFmtId="172" formatCode="0.0%"/>
    <numFmt numFmtId="173" formatCode="0.0"/>
  </numFmts>
  <fonts count="40">
    <font>
      <sz val="10"/>
      <color rgb="FF00000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rgb="FF000000"/>
      <name val="Tahoma"/>
      <family val="2"/>
      <charset val="204"/>
    </font>
    <font>
      <u/>
      <sz val="10"/>
      <color theme="10"/>
      <name val="Arial"/>
      <family val="2"/>
      <charset val="204"/>
    </font>
    <font>
      <sz val="10"/>
      <name val="Arial Cyr"/>
      <charset val="204"/>
    </font>
    <font>
      <sz val="8"/>
      <name val="Helvetica-Narrow"/>
    </font>
    <font>
      <u/>
      <sz val="10"/>
      <color theme="10"/>
      <name val="Arial Cyr"/>
      <charset val="204"/>
    </font>
    <font>
      <sz val="11"/>
      <color rgb="FF000000"/>
      <name val="Tahoma"/>
      <family val="2"/>
      <charset val="204"/>
    </font>
    <font>
      <b/>
      <sz val="10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color rgb="FF009900"/>
      <name val="Arial Cyr"/>
      <charset val="204"/>
    </font>
    <font>
      <b/>
      <sz val="10"/>
      <name val="Arial Cyr"/>
      <charset val="204"/>
    </font>
    <font>
      <b/>
      <sz val="10"/>
      <color rgb="FF009900"/>
      <name val="Arial Cyr"/>
      <charset val="204"/>
    </font>
    <font>
      <sz val="10"/>
      <color rgb="FF009900"/>
      <name val="Arial"/>
      <family val="2"/>
      <charset val="204"/>
    </font>
    <font>
      <b/>
      <sz val="10"/>
      <color rgb="FF00B05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0"/>
      <color rgb="FF009900"/>
      <name val="Arial"/>
      <family val="2"/>
      <charset val="204"/>
    </font>
    <font>
      <sz val="11"/>
      <color rgb="FF000000"/>
      <name val="Tahoma"/>
      <family val="2"/>
      <charset val="204"/>
    </font>
    <font>
      <sz val="10"/>
      <color rgb="FFFF0000"/>
      <name val="Arial"/>
      <family val="2"/>
      <charset val="204"/>
    </font>
    <font>
      <b/>
      <sz val="10"/>
      <color rgb="FFFF0000"/>
      <name val="Arial Cyr"/>
      <charset val="204"/>
    </font>
    <font>
      <sz val="10"/>
      <color rgb="FFFF0000"/>
      <name val="Arial Cyr"/>
      <charset val="204"/>
    </font>
    <font>
      <sz val="8"/>
      <name val="Arial"/>
      <family val="2"/>
      <charset val="204"/>
    </font>
    <font>
      <sz val="11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ahoma"/>
      <family val="2"/>
      <charset val="204"/>
    </font>
    <font>
      <sz val="10"/>
      <color rgb="FFCC99FF"/>
      <name val="Arial"/>
      <family val="2"/>
      <charset val="204"/>
    </font>
    <font>
      <sz val="11"/>
      <color rgb="FF000000"/>
      <name val="Tahoma"/>
    </font>
    <font>
      <i/>
      <sz val="10"/>
      <color rgb="FF00000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6600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42">
    <xf numFmtId="0" fontId="0" fillId="0" borderId="0"/>
    <xf numFmtId="0" fontId="14" fillId="0" borderId="0"/>
    <xf numFmtId="0" fontId="15" fillId="0" borderId="0" applyNumberFormat="0" applyFill="0" applyBorder="0" applyAlignment="0" applyProtection="0"/>
    <xf numFmtId="0" fontId="16" fillId="0" borderId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18" fillId="0" borderId="0" applyNumberForma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9" fillId="0" borderId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9" fillId="0" borderId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9" fillId="0" borderId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9" fillId="0" borderId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9" fillId="0" borderId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9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34" fillId="0" borderId="0"/>
    <xf numFmtId="0" fontId="36" fillId="0" borderId="0"/>
    <xf numFmtId="0" fontId="38" fillId="0" borderId="0"/>
  </cellStyleXfs>
  <cellXfs count="252">
    <xf numFmtId="0" fontId="0" fillId="0" borderId="0" xfId="0" applyFont="1" applyAlignment="1"/>
    <xf numFmtId="0" fontId="0" fillId="0" borderId="0" xfId="0" applyFont="1" applyAlignment="1"/>
    <xf numFmtId="49" fontId="0" fillId="0" borderId="0" xfId="0" applyNumberFormat="1" applyFont="1" applyAlignment="1">
      <alignment vertical="top" wrapText="1"/>
    </xf>
    <xf numFmtId="0" fontId="0" fillId="0" borderId="0" xfId="0" applyFont="1" applyAlignment="1">
      <alignment vertical="top" wrapText="1"/>
    </xf>
    <xf numFmtId="0" fontId="20" fillId="0" borderId="0" xfId="0" applyFont="1" applyAlignment="1">
      <alignment horizontal="center" vertical="center"/>
    </xf>
    <xf numFmtId="0" fontId="13" fillId="0" borderId="23" xfId="0" applyFont="1" applyBorder="1" applyAlignment="1">
      <alignment vertical="top" wrapText="1"/>
    </xf>
    <xf numFmtId="49" fontId="13" fillId="0" borderId="23" xfId="0" applyNumberFormat="1" applyFont="1" applyBorder="1" applyAlignment="1">
      <alignment vertical="top" wrapText="1"/>
    </xf>
    <xf numFmtId="0" fontId="27" fillId="0" borderId="0" xfId="0" applyFont="1" applyAlignment="1" applyProtection="1">
      <protection hidden="1"/>
    </xf>
    <xf numFmtId="49" fontId="11" fillId="3" borderId="1" xfId="0" applyNumberFormat="1" applyFont="1" applyFill="1" applyBorder="1" applyAlignment="1" applyProtection="1">
      <alignment horizontal="center" vertical="center" wrapText="1"/>
      <protection hidden="1"/>
    </xf>
    <xf numFmtId="166" fontId="11" fillId="3" borderId="1" xfId="0" applyNumberFormat="1" applyFont="1" applyFill="1" applyBorder="1" applyAlignment="1" applyProtection="1">
      <alignment horizontal="right" vertical="center" wrapText="1"/>
      <protection hidden="1"/>
    </xf>
    <xf numFmtId="166" fontId="11" fillId="4" borderId="1" xfId="0" applyNumberFormat="1" applyFont="1" applyFill="1" applyBorder="1" applyAlignment="1" applyProtection="1">
      <alignment horizontal="right" vertical="center" wrapText="1"/>
      <protection hidden="1"/>
    </xf>
    <xf numFmtId="167" fontId="11" fillId="4" borderId="1" xfId="0" applyNumberFormat="1" applyFont="1" applyFill="1" applyBorder="1" applyAlignment="1" applyProtection="1">
      <alignment horizontal="right" vertical="center" wrapText="1"/>
      <protection hidden="1"/>
    </xf>
    <xf numFmtId="49" fontId="11" fillId="4" borderId="1" xfId="0" applyNumberFormat="1" applyFont="1" applyFill="1" applyBorder="1" applyAlignment="1" applyProtection="1">
      <alignment horizontal="center" vertical="center" wrapText="1"/>
      <protection hidden="1"/>
    </xf>
    <xf numFmtId="170" fontId="11" fillId="4" borderId="1" xfId="0" applyNumberFormat="1" applyFont="1" applyFill="1" applyBorder="1" applyAlignment="1" applyProtection="1">
      <alignment horizontal="right" vertical="center" wrapText="1"/>
      <protection hidden="1"/>
    </xf>
    <xf numFmtId="49" fontId="13" fillId="2" borderId="1" xfId="0" applyNumberFormat="1" applyFont="1" applyFill="1" applyBorder="1" applyAlignment="1" applyProtection="1">
      <alignment horizontal="center" vertical="center" wrapText="1"/>
      <protection hidden="1"/>
    </xf>
    <xf numFmtId="49" fontId="13" fillId="2" borderId="1" xfId="0" applyNumberFormat="1" applyFont="1" applyFill="1" applyBorder="1" applyAlignment="1" applyProtection="1">
      <alignment horizontal="right" vertical="center"/>
      <protection hidden="1"/>
    </xf>
    <xf numFmtId="167" fontId="13" fillId="0" borderId="1" xfId="0" applyNumberFormat="1" applyFont="1" applyBorder="1" applyAlignment="1" applyProtection="1">
      <alignment horizontal="right" vertical="center"/>
      <protection locked="0"/>
    </xf>
    <xf numFmtId="1" fontId="0" fillId="4" borderId="1" xfId="0" applyNumberFormat="1" applyFont="1" applyFill="1" applyBorder="1" applyAlignment="1" applyProtection="1">
      <alignment horizontal="center" vertical="center"/>
      <protection hidden="1"/>
    </xf>
    <xf numFmtId="1" fontId="0" fillId="6" borderId="1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protection locked="0"/>
    </xf>
    <xf numFmtId="0" fontId="0" fillId="0" borderId="0" xfId="0" applyFont="1" applyFill="1" applyBorder="1" applyAlignment="1" applyProtection="1">
      <protection locked="0"/>
    </xf>
    <xf numFmtId="0" fontId="0" fillId="0" borderId="0" xfId="0" applyFont="1" applyFill="1" applyAlignment="1" applyProtection="1"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9" fontId="0" fillId="0" borderId="1" xfId="0" applyNumberFormat="1" applyFont="1" applyFill="1" applyBorder="1" applyAlignment="1" applyProtection="1">
      <alignment horizontal="center" vertical="center"/>
      <protection locked="0"/>
    </xf>
    <xf numFmtId="1" fontId="0" fillId="0" borderId="1" xfId="0" applyNumberFormat="1" applyFont="1" applyFill="1" applyBorder="1" applyAlignment="1" applyProtection="1">
      <alignment horizontal="center" vertical="center"/>
      <protection locked="0"/>
    </xf>
    <xf numFmtId="172" fontId="0" fillId="0" borderId="1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70" fontId="0" fillId="0" borderId="1" xfId="0" applyNumberFormat="1" applyBorder="1" applyAlignment="1" applyProtection="1">
      <alignment horizontal="right" vertical="center"/>
      <protection locked="0"/>
    </xf>
    <xf numFmtId="49" fontId="11" fillId="0" borderId="1" xfId="0" applyNumberFormat="1" applyFont="1" applyBorder="1" applyAlignment="1" applyProtection="1">
      <alignment horizontal="center" vertical="center" wrapText="1"/>
      <protection locked="0"/>
    </xf>
    <xf numFmtId="165" fontId="11" fillId="0" borderId="1" xfId="0" applyNumberFormat="1" applyFont="1" applyBorder="1" applyAlignment="1" applyProtection="1">
      <alignment horizontal="center" vertical="center" wrapText="1"/>
      <protection locked="0"/>
    </xf>
    <xf numFmtId="2" fontId="0" fillId="0" borderId="1" xfId="0" applyNumberFormat="1" applyBorder="1" applyAlignment="1" applyProtection="1">
      <alignment horizontal="right" vertical="center"/>
      <protection locked="0"/>
    </xf>
    <xf numFmtId="49" fontId="15" fillId="0" borderId="1" xfId="2" applyNumberFormat="1" applyBorder="1" applyAlignment="1" applyProtection="1">
      <alignment horizontal="left" vertical="center" wrapText="1"/>
      <protection locked="0"/>
    </xf>
    <xf numFmtId="167" fontId="11" fillId="0" borderId="1" xfId="0" applyNumberFormat="1" applyFont="1" applyBorder="1" applyAlignment="1" applyProtection="1">
      <alignment horizontal="right" vertical="center" wrapText="1"/>
      <protection locked="0"/>
    </xf>
    <xf numFmtId="170" fontId="11" fillId="0" borderId="0" xfId="0" applyNumberFormat="1" applyFont="1" applyAlignment="1" applyProtection="1">
      <alignment vertical="center" wrapText="1"/>
      <protection locked="0"/>
    </xf>
    <xf numFmtId="167" fontId="13" fillId="4" borderId="1" xfId="0" applyNumberFormat="1" applyFont="1" applyFill="1" applyBorder="1" applyAlignment="1" applyProtection="1">
      <alignment horizontal="right" vertical="center"/>
      <protection hidden="1"/>
    </xf>
    <xf numFmtId="49" fontId="13" fillId="3" borderId="1" xfId="0" applyNumberFormat="1" applyFont="1" applyFill="1" applyBorder="1" applyAlignment="1" applyProtection="1">
      <alignment horizontal="center" vertical="center"/>
      <protection hidden="1"/>
    </xf>
    <xf numFmtId="171" fontId="11" fillId="4" borderId="1" xfId="0" applyNumberFormat="1" applyFont="1" applyFill="1" applyBorder="1" applyAlignment="1" applyProtection="1">
      <alignment horizontal="right" vertical="center" wrapText="1"/>
      <protection hidden="1"/>
    </xf>
    <xf numFmtId="165" fontId="11" fillId="4" borderId="1" xfId="0" applyNumberFormat="1" applyFont="1" applyFill="1" applyBorder="1" applyAlignment="1" applyProtection="1">
      <alignment horizontal="right" vertical="center" wrapText="1"/>
      <protection hidden="1"/>
    </xf>
    <xf numFmtId="164" fontId="11" fillId="4" borderId="1" xfId="0" applyNumberFormat="1" applyFont="1" applyFill="1" applyBorder="1" applyAlignment="1" applyProtection="1">
      <alignment horizontal="right" vertical="center" wrapText="1"/>
      <protection hidden="1"/>
    </xf>
    <xf numFmtId="170" fontId="0" fillId="4" borderId="1" xfId="0" applyNumberFormat="1" applyFill="1" applyBorder="1" applyAlignment="1" applyProtection="1">
      <alignment horizontal="right" vertical="center"/>
      <protection hidden="1"/>
    </xf>
    <xf numFmtId="0" fontId="13" fillId="4" borderId="1" xfId="0" applyFont="1" applyFill="1" applyBorder="1" applyAlignment="1" applyProtection="1">
      <alignment horizontal="center" vertical="center"/>
      <protection hidden="1"/>
    </xf>
    <xf numFmtId="14" fontId="11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vertical="center"/>
      <protection locked="0"/>
    </xf>
    <xf numFmtId="0" fontId="0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Fill="1" applyBorder="1" applyAlignment="1" applyProtection="1">
      <alignment vertical="center"/>
      <protection locked="0"/>
    </xf>
    <xf numFmtId="1" fontId="0" fillId="0" borderId="1" xfId="0" applyNumberFormat="1" applyFont="1" applyBorder="1" applyAlignment="1" applyProtection="1">
      <alignment horizontal="center" vertical="center"/>
      <protection locked="0"/>
    </xf>
    <xf numFmtId="170" fontId="0" fillId="0" borderId="0" xfId="0" applyNumberFormat="1" applyFont="1" applyFill="1" applyBorder="1" applyAlignment="1" applyProtection="1">
      <alignment vertical="center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166" fontId="11" fillId="0" borderId="0" xfId="0" applyNumberFormat="1" applyFont="1" applyFill="1" applyBorder="1" applyAlignment="1" applyProtection="1">
      <alignment horizontal="right" vertical="center" wrapText="1"/>
      <protection locked="0"/>
    </xf>
    <xf numFmtId="10" fontId="0" fillId="0" borderId="0" xfId="0" applyNumberFormat="1" applyFont="1" applyAlignment="1" applyProtection="1">
      <alignment vertical="center"/>
      <protection locked="0"/>
    </xf>
    <xf numFmtId="1" fontId="0" fillId="0" borderId="0" xfId="0" applyNumberFormat="1" applyFont="1" applyAlignment="1" applyProtection="1">
      <alignment vertical="center"/>
      <protection locked="0"/>
    </xf>
    <xf numFmtId="1" fontId="0" fillId="0" borderId="1" xfId="0" applyNumberFormat="1" applyBorder="1" applyAlignment="1" applyProtection="1">
      <alignment horizontal="center" vertical="center"/>
      <protection locked="0"/>
    </xf>
    <xf numFmtId="10" fontId="11" fillId="0" borderId="1" xfId="0" applyNumberFormat="1" applyFont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 vertical="center"/>
      <protection locked="0"/>
    </xf>
    <xf numFmtId="0" fontId="16" fillId="0" borderId="0" xfId="3" applyFont="1" applyAlignment="1" applyProtection="1">
      <alignment horizontal="right" vertical="center"/>
      <protection hidden="1"/>
    </xf>
    <xf numFmtId="0" fontId="13" fillId="4" borderId="1" xfId="0" applyFont="1" applyFill="1" applyBorder="1" applyAlignment="1" applyProtection="1">
      <alignment vertical="center"/>
      <protection hidden="1"/>
    </xf>
    <xf numFmtId="10" fontId="13" fillId="4" borderId="1" xfId="0" applyNumberFormat="1" applyFont="1" applyFill="1" applyBorder="1" applyAlignment="1" applyProtection="1">
      <alignment vertical="center"/>
      <protection hidden="1"/>
    </xf>
    <xf numFmtId="0" fontId="23" fillId="0" borderId="0" xfId="3" applyFont="1" applyAlignment="1" applyProtection="1">
      <alignment horizontal="right" vertical="center"/>
      <protection hidden="1"/>
    </xf>
    <xf numFmtId="0" fontId="26" fillId="4" borderId="1" xfId="0" applyFont="1" applyFill="1" applyBorder="1" applyAlignment="1" applyProtection="1">
      <alignment vertical="center"/>
      <protection hidden="1"/>
    </xf>
    <xf numFmtId="10" fontId="26" fillId="4" borderId="1" xfId="0" applyNumberFormat="1" applyFont="1" applyFill="1" applyBorder="1" applyAlignment="1" applyProtection="1">
      <alignment vertical="center"/>
      <protection hidden="1"/>
    </xf>
    <xf numFmtId="0" fontId="27" fillId="4" borderId="1" xfId="0" applyFont="1" applyFill="1" applyBorder="1" applyAlignment="1" applyProtection="1">
      <alignment vertical="center"/>
      <protection hidden="1"/>
    </xf>
    <xf numFmtId="10" fontId="27" fillId="4" borderId="1" xfId="0" applyNumberFormat="1" applyFont="1" applyFill="1" applyBorder="1" applyAlignment="1" applyProtection="1">
      <alignment vertical="center"/>
      <protection hidden="1"/>
    </xf>
    <xf numFmtId="0" fontId="16" fillId="0" borderId="0" xfId="3" applyFont="1" applyFill="1" applyAlignment="1" applyProtection="1">
      <alignment horizontal="right" vertical="center"/>
      <protection hidden="1"/>
    </xf>
    <xf numFmtId="49" fontId="11" fillId="5" borderId="1" xfId="3" applyNumberFormat="1" applyFont="1" applyFill="1" applyBorder="1" applyAlignment="1" applyProtection="1">
      <alignment horizontal="center" vertical="center" wrapText="1"/>
      <protection hidden="1"/>
    </xf>
    <xf numFmtId="164" fontId="13" fillId="4" borderId="1" xfId="0" applyNumberFormat="1" applyFont="1" applyFill="1" applyBorder="1" applyAlignment="1" applyProtection="1">
      <alignment horizontal="right" vertical="center"/>
      <protection hidden="1"/>
    </xf>
    <xf numFmtId="171" fontId="0" fillId="4" borderId="1" xfId="0" applyNumberFormat="1" applyFill="1" applyBorder="1" applyAlignment="1" applyProtection="1">
      <alignment horizontal="right" vertical="center"/>
      <protection hidden="1"/>
    </xf>
    <xf numFmtId="169" fontId="16" fillId="0" borderId="0" xfId="3" applyNumberFormat="1" applyFont="1" applyAlignment="1" applyProtection="1">
      <alignment horizontal="right" vertical="center"/>
      <protection hidden="1"/>
    </xf>
    <xf numFmtId="0" fontId="16" fillId="0" borderId="0" xfId="3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right" vertical="center"/>
      <protection hidden="1"/>
    </xf>
    <xf numFmtId="0" fontId="0" fillId="0" borderId="0" xfId="0" applyFont="1" applyAlignment="1" applyProtection="1">
      <alignment horizontal="right" vertical="center"/>
      <protection hidden="1"/>
    </xf>
    <xf numFmtId="164" fontId="13" fillId="4" borderId="1" xfId="0" applyNumberFormat="1" applyFont="1" applyFill="1" applyBorder="1" applyAlignment="1" applyProtection="1">
      <alignment vertical="center"/>
      <protection hidden="1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23" xfId="0" applyFont="1" applyBorder="1" applyAlignment="1" applyProtection="1">
      <alignment horizontal="center" vertical="center"/>
      <protection locked="0"/>
    </xf>
    <xf numFmtId="1" fontId="20" fillId="4" borderId="9" xfId="0" applyNumberFormat="1" applyFont="1" applyFill="1" applyBorder="1" applyAlignment="1" applyProtection="1">
      <alignment horizontal="center" vertical="center"/>
      <protection hidden="1"/>
    </xf>
    <xf numFmtId="1" fontId="10" fillId="4" borderId="10" xfId="3" applyNumberFormat="1" applyFont="1" applyFill="1" applyBorder="1" applyAlignment="1" applyProtection="1">
      <alignment horizontal="center" vertical="center"/>
      <protection hidden="1"/>
    </xf>
    <xf numFmtId="1" fontId="28" fillId="4" borderId="10" xfId="3" applyNumberFormat="1" applyFont="1" applyFill="1" applyBorder="1" applyAlignment="1" applyProtection="1">
      <alignment horizontal="center" vertical="center"/>
      <protection hidden="1"/>
    </xf>
    <xf numFmtId="10" fontId="28" fillId="4" borderId="10" xfId="0" applyNumberFormat="1" applyFont="1" applyFill="1" applyBorder="1" applyAlignment="1" applyProtection="1">
      <alignment horizontal="center" vertical="center"/>
      <protection hidden="1"/>
    </xf>
    <xf numFmtId="1" fontId="27" fillId="4" borderId="10" xfId="3" applyNumberFormat="1" applyFont="1" applyFill="1" applyBorder="1" applyAlignment="1" applyProtection="1">
      <alignment horizontal="center" vertical="center"/>
      <protection hidden="1"/>
    </xf>
    <xf numFmtId="10" fontId="27" fillId="4" borderId="10" xfId="0" applyNumberFormat="1" applyFont="1" applyFill="1" applyBorder="1" applyAlignment="1" applyProtection="1">
      <alignment horizontal="center" vertical="center"/>
      <protection hidden="1"/>
    </xf>
    <xf numFmtId="2" fontId="20" fillId="4" borderId="11" xfId="0" applyNumberFormat="1" applyFont="1" applyFill="1" applyBorder="1" applyAlignment="1" applyProtection="1">
      <alignment horizontal="center" vertical="center"/>
      <protection hidden="1"/>
    </xf>
    <xf numFmtId="49" fontId="11" fillId="5" borderId="7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8" xfId="3" applyNumberFormat="1" applyFont="1" applyFill="1" applyBorder="1" applyAlignment="1" applyProtection="1">
      <alignment horizontal="center" vertical="center" wrapText="1"/>
      <protection hidden="1"/>
    </xf>
    <xf numFmtId="1" fontId="10" fillId="4" borderId="9" xfId="0" applyNumberFormat="1" applyFont="1" applyFill="1" applyBorder="1" applyAlignment="1" applyProtection="1">
      <alignment horizontal="center" vertical="center"/>
      <protection hidden="1"/>
    </xf>
    <xf numFmtId="173" fontId="10" fillId="4" borderId="11" xfId="0" applyNumberFormat="1" applyFont="1" applyFill="1" applyBorder="1" applyAlignment="1" applyProtection="1">
      <alignment horizontal="center" vertical="center"/>
      <protection hidden="1"/>
    </xf>
    <xf numFmtId="49" fontId="11" fillId="5" borderId="13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16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7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7" xfId="3" applyNumberFormat="1" applyFont="1" applyFill="1" applyBorder="1" applyAlignment="1" applyProtection="1">
      <alignment horizontal="center" vertical="center"/>
      <protection hidden="1"/>
    </xf>
    <xf numFmtId="49" fontId="11" fillId="5" borderId="2" xfId="3" applyNumberFormat="1" applyFont="1" applyFill="1" applyBorder="1" applyAlignment="1" applyProtection="1">
      <alignment horizontal="center" vertical="center" wrapText="1"/>
      <protection hidden="1"/>
    </xf>
    <xf numFmtId="14" fontId="11" fillId="3" borderId="14" xfId="0" applyNumberFormat="1" applyFont="1" applyFill="1" applyBorder="1" applyProtection="1">
      <protection hidden="1"/>
    </xf>
    <xf numFmtId="0" fontId="13" fillId="4" borderId="7" xfId="0" applyFont="1" applyFill="1" applyBorder="1" applyAlignment="1" applyProtection="1">
      <alignment horizontal="center" vertical="center"/>
      <protection hidden="1"/>
    </xf>
    <xf numFmtId="14" fontId="13" fillId="4" borderId="1" xfId="0" applyNumberFormat="1" applyFont="1" applyFill="1" applyBorder="1" applyAlignment="1" applyProtection="1">
      <alignment horizontal="center" vertical="center"/>
      <protection hidden="1"/>
    </xf>
    <xf numFmtId="1" fontId="13" fillId="4" borderId="2" xfId="0" applyNumberFormat="1" applyFont="1" applyFill="1" applyBorder="1" applyAlignment="1" applyProtection="1">
      <alignment horizontal="right" vertical="center"/>
      <protection hidden="1"/>
    </xf>
    <xf numFmtId="1" fontId="25" fillId="4" borderId="7" xfId="0" applyNumberFormat="1" applyFont="1" applyFill="1" applyBorder="1" applyAlignment="1" applyProtection="1">
      <alignment horizontal="right" vertical="center"/>
      <protection hidden="1"/>
    </xf>
    <xf numFmtId="10" fontId="25" fillId="4" borderId="8" xfId="0" applyNumberFormat="1" applyFont="1" applyFill="1" applyBorder="1" applyAlignment="1" applyProtection="1">
      <alignment horizontal="right" vertical="center"/>
      <protection hidden="1"/>
    </xf>
    <xf numFmtId="1" fontId="30" fillId="4" borderId="7" xfId="0" applyNumberFormat="1" applyFont="1" applyFill="1" applyBorder="1" applyAlignment="1" applyProtection="1">
      <alignment horizontal="right" vertical="center"/>
      <protection hidden="1"/>
    </xf>
    <xf numFmtId="10" fontId="30" fillId="4" borderId="2" xfId="0" applyNumberFormat="1" applyFont="1" applyFill="1" applyBorder="1" applyAlignment="1" applyProtection="1">
      <alignment horizontal="right" vertical="center"/>
      <protection hidden="1"/>
    </xf>
    <xf numFmtId="171" fontId="13" fillId="4" borderId="7" xfId="0" applyNumberFormat="1" applyFont="1" applyFill="1" applyBorder="1" applyAlignment="1" applyProtection="1">
      <alignment horizontal="right" vertical="center"/>
      <protection hidden="1"/>
    </xf>
    <xf numFmtId="166" fontId="13" fillId="4" borderId="2" xfId="0" applyNumberFormat="1" applyFont="1" applyFill="1" applyBorder="1" applyAlignment="1" applyProtection="1">
      <alignment horizontal="right" vertical="center"/>
      <protection hidden="1"/>
    </xf>
    <xf numFmtId="164" fontId="13" fillId="4" borderId="2" xfId="0" applyNumberFormat="1" applyFont="1" applyFill="1" applyBorder="1" applyAlignment="1" applyProtection="1">
      <alignment horizontal="right" vertical="center"/>
      <protection hidden="1"/>
    </xf>
    <xf numFmtId="166" fontId="13" fillId="4" borderId="1" xfId="0" applyNumberFormat="1" applyFont="1" applyFill="1" applyBorder="1" applyAlignment="1" applyProtection="1">
      <alignment horizontal="right" vertical="center"/>
      <protection hidden="1"/>
    </xf>
    <xf numFmtId="164" fontId="13" fillId="4" borderId="8" xfId="0" applyNumberFormat="1" applyFont="1" applyFill="1" applyBorder="1" applyAlignment="1" applyProtection="1">
      <alignment horizontal="right" vertical="center"/>
      <protection hidden="1"/>
    </xf>
    <xf numFmtId="14" fontId="13" fillId="4" borderId="7" xfId="0" applyNumberFormat="1" applyFont="1" applyFill="1" applyBorder="1" applyAlignment="1" applyProtection="1">
      <alignment vertical="center"/>
      <protection hidden="1"/>
    </xf>
    <xf numFmtId="166" fontId="13" fillId="4" borderId="8" xfId="0" applyNumberFormat="1" applyFont="1" applyFill="1" applyBorder="1" applyAlignment="1" applyProtection="1">
      <alignment vertical="center"/>
      <protection hidden="1"/>
    </xf>
    <xf numFmtId="0" fontId="13" fillId="4" borderId="9" xfId="0" applyFont="1" applyFill="1" applyBorder="1" applyAlignment="1" applyProtection="1">
      <alignment horizontal="center" vertical="center"/>
      <protection hidden="1"/>
    </xf>
    <xf numFmtId="14" fontId="13" fillId="4" borderId="10" xfId="0" applyNumberFormat="1" applyFont="1" applyFill="1" applyBorder="1" applyAlignment="1" applyProtection="1">
      <alignment horizontal="center" vertical="center"/>
      <protection hidden="1"/>
    </xf>
    <xf numFmtId="1" fontId="25" fillId="4" borderId="32" xfId="0" applyNumberFormat="1" applyFont="1" applyFill="1" applyBorder="1" applyAlignment="1" applyProtection="1">
      <alignment horizontal="right" vertical="center"/>
      <protection hidden="1"/>
    </xf>
    <xf numFmtId="10" fontId="25" fillId="4" borderId="36" xfId="0" applyNumberFormat="1" applyFont="1" applyFill="1" applyBorder="1" applyAlignment="1" applyProtection="1">
      <alignment horizontal="right" vertical="center"/>
      <protection hidden="1"/>
    </xf>
    <xf numFmtId="1" fontId="30" fillId="4" borderId="32" xfId="0" applyNumberFormat="1" applyFont="1" applyFill="1" applyBorder="1" applyAlignment="1" applyProtection="1">
      <alignment horizontal="right" vertical="center"/>
      <protection hidden="1"/>
    </xf>
    <xf numFmtId="10" fontId="30" fillId="4" borderId="39" xfId="0" applyNumberFormat="1" applyFont="1" applyFill="1" applyBorder="1" applyAlignment="1" applyProtection="1">
      <alignment horizontal="right" vertical="center"/>
      <protection hidden="1"/>
    </xf>
    <xf numFmtId="171" fontId="13" fillId="4" borderId="9" xfId="0" applyNumberFormat="1" applyFont="1" applyFill="1" applyBorder="1" applyAlignment="1" applyProtection="1">
      <alignment horizontal="right" vertical="center"/>
      <protection hidden="1"/>
    </xf>
    <xf numFmtId="166" fontId="13" fillId="4" borderId="35" xfId="0" applyNumberFormat="1" applyFont="1" applyFill="1" applyBorder="1" applyAlignment="1" applyProtection="1">
      <alignment horizontal="right" vertical="center"/>
      <protection hidden="1"/>
    </xf>
    <xf numFmtId="164" fontId="13" fillId="4" borderId="10" xfId="0" applyNumberFormat="1" applyFont="1" applyFill="1" applyBorder="1" applyAlignment="1" applyProtection="1">
      <alignment horizontal="right" vertical="center"/>
      <protection hidden="1"/>
    </xf>
    <xf numFmtId="164" fontId="13" fillId="4" borderId="35" xfId="0" applyNumberFormat="1" applyFont="1" applyFill="1" applyBorder="1" applyAlignment="1" applyProtection="1">
      <alignment horizontal="right" vertical="center"/>
      <protection hidden="1"/>
    </xf>
    <xf numFmtId="171" fontId="13" fillId="4" borderId="32" xfId="0" applyNumberFormat="1" applyFont="1" applyFill="1" applyBorder="1" applyAlignment="1" applyProtection="1">
      <alignment horizontal="right" vertical="center"/>
      <protection hidden="1"/>
    </xf>
    <xf numFmtId="166" fontId="13" fillId="4" borderId="33" xfId="0" applyNumberFormat="1" applyFont="1" applyFill="1" applyBorder="1" applyAlignment="1" applyProtection="1">
      <alignment horizontal="right" vertical="center"/>
      <protection hidden="1"/>
    </xf>
    <xf numFmtId="14" fontId="13" fillId="4" borderId="9" xfId="0" applyNumberFormat="1" applyFont="1" applyFill="1" applyBorder="1" applyAlignment="1" applyProtection="1">
      <alignment vertical="center"/>
      <protection hidden="1"/>
    </xf>
    <xf numFmtId="166" fontId="13" fillId="4" borderId="11" xfId="0" applyNumberFormat="1" applyFont="1" applyFill="1" applyBorder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49" fontId="10" fillId="0" borderId="0" xfId="3" applyNumberFormat="1" applyFont="1" applyFill="1" applyBorder="1" applyAlignment="1" applyProtection="1">
      <alignment vertical="center"/>
      <protection hidden="1"/>
    </xf>
    <xf numFmtId="49" fontId="10" fillId="4" borderId="21" xfId="3" applyNumberFormat="1" applyFont="1" applyFill="1" applyBorder="1" applyAlignment="1" applyProtection="1">
      <alignment horizontal="right" vertical="center"/>
      <protection hidden="1"/>
    </xf>
    <xf numFmtId="1" fontId="10" fillId="4" borderId="22" xfId="3" applyNumberFormat="1" applyFont="1" applyFill="1" applyBorder="1" applyAlignment="1" applyProtection="1">
      <alignment horizontal="right" vertical="center"/>
      <protection hidden="1"/>
    </xf>
    <xf numFmtId="1" fontId="28" fillId="4" borderId="22" xfId="3" applyNumberFormat="1" applyFont="1" applyFill="1" applyBorder="1" applyAlignment="1" applyProtection="1">
      <alignment horizontal="right" vertical="center"/>
      <protection hidden="1"/>
    </xf>
    <xf numFmtId="10" fontId="28" fillId="4" borderId="22" xfId="0" applyNumberFormat="1" applyFont="1" applyFill="1" applyBorder="1" applyAlignment="1" applyProtection="1">
      <alignment horizontal="right" vertical="center"/>
      <protection hidden="1"/>
    </xf>
    <xf numFmtId="1" fontId="27" fillId="4" borderId="22" xfId="3" applyNumberFormat="1" applyFont="1" applyFill="1" applyBorder="1" applyAlignment="1" applyProtection="1">
      <alignment horizontal="right" vertical="center"/>
      <protection hidden="1"/>
    </xf>
    <xf numFmtId="10" fontId="27" fillId="4" borderId="22" xfId="0" applyNumberFormat="1" applyFont="1" applyFill="1" applyBorder="1" applyAlignment="1" applyProtection="1">
      <alignment horizontal="right" vertical="center"/>
      <protection hidden="1"/>
    </xf>
    <xf numFmtId="0" fontId="20" fillId="0" borderId="40" xfId="0" applyFont="1" applyBorder="1" applyAlignment="1" applyProtection="1">
      <alignment horizontal="right"/>
      <protection hidden="1"/>
    </xf>
    <xf numFmtId="0" fontId="20" fillId="0" borderId="40" xfId="0" applyFont="1" applyBorder="1" applyAlignment="1" applyProtection="1">
      <alignment horizontal="right" vertical="center"/>
      <protection hidden="1"/>
    </xf>
    <xf numFmtId="0" fontId="20" fillId="0" borderId="42" xfId="0" applyFont="1" applyBorder="1" applyAlignment="1" applyProtection="1">
      <alignment horizontal="right"/>
      <protection hidden="1"/>
    </xf>
    <xf numFmtId="0" fontId="20" fillId="0" borderId="42" xfId="0" applyFont="1" applyBorder="1" applyAlignment="1" applyProtection="1">
      <alignment horizontal="right" vertical="center"/>
      <protection hidden="1"/>
    </xf>
    <xf numFmtId="171" fontId="20" fillId="4" borderId="21" xfId="0" applyNumberFormat="1" applyFont="1" applyFill="1" applyBorder="1" applyAlignment="1" applyProtection="1">
      <alignment horizontal="right" vertical="center"/>
      <protection hidden="1"/>
    </xf>
    <xf numFmtId="166" fontId="10" fillId="4" borderId="22" xfId="0" applyNumberFormat="1" applyFont="1" applyFill="1" applyBorder="1" applyAlignment="1" applyProtection="1">
      <alignment horizontal="right" vertical="center" wrapText="1"/>
      <protection hidden="1"/>
    </xf>
    <xf numFmtId="10" fontId="20" fillId="4" borderId="23" xfId="0" applyNumberFormat="1" applyFont="1" applyFill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49" fontId="11" fillId="5" borderId="3" xfId="3" applyNumberFormat="1" applyFont="1" applyFill="1" applyBorder="1" applyAlignment="1" applyProtection="1">
      <alignment horizontal="center" vertical="center" wrapText="1"/>
      <protection hidden="1"/>
    </xf>
    <xf numFmtId="1" fontId="16" fillId="4" borderId="44" xfId="3" applyNumberFormat="1" applyFill="1" applyBorder="1" applyAlignment="1" applyProtection="1">
      <alignment horizontal="right" vertical="center"/>
      <protection hidden="1"/>
    </xf>
    <xf numFmtId="1" fontId="22" fillId="4" borderId="7" xfId="3" applyNumberFormat="1" applyFont="1" applyFill="1" applyBorder="1" applyAlignment="1" applyProtection="1">
      <alignment horizontal="right" vertical="center"/>
      <protection hidden="1"/>
    </xf>
    <xf numFmtId="1" fontId="32" fillId="4" borderId="7" xfId="3" applyNumberFormat="1" applyFont="1" applyFill="1" applyBorder="1" applyAlignment="1" applyProtection="1">
      <alignment horizontal="right" vertical="center"/>
      <protection hidden="1"/>
    </xf>
    <xf numFmtId="171" fontId="0" fillId="4" borderId="7" xfId="0" applyNumberFormat="1" applyFill="1" applyBorder="1" applyAlignment="1" applyProtection="1">
      <alignment horizontal="right" vertical="center"/>
      <protection hidden="1"/>
    </xf>
    <xf numFmtId="166" fontId="0" fillId="4" borderId="1" xfId="0" applyNumberFormat="1" applyFont="1" applyFill="1" applyBorder="1" applyAlignment="1" applyProtection="1">
      <alignment horizontal="right" vertical="center"/>
      <protection hidden="1"/>
    </xf>
    <xf numFmtId="164" fontId="0" fillId="4" borderId="8" xfId="0" applyNumberFormat="1" applyFill="1" applyBorder="1" applyAlignment="1" applyProtection="1">
      <alignment horizontal="right" vertical="center"/>
      <protection hidden="1"/>
    </xf>
    <xf numFmtId="166" fontId="0" fillId="4" borderId="2" xfId="0" applyNumberFormat="1" applyFont="1" applyFill="1" applyBorder="1" applyAlignment="1" applyProtection="1">
      <alignment vertical="center"/>
      <protection hidden="1"/>
    </xf>
    <xf numFmtId="171" fontId="0" fillId="4" borderId="3" xfId="0" applyNumberFormat="1" applyFill="1" applyBorder="1" applyAlignment="1" applyProtection="1">
      <alignment horizontal="right" vertical="center"/>
      <protection hidden="1"/>
    </xf>
    <xf numFmtId="166" fontId="0" fillId="4" borderId="1" xfId="0" applyNumberFormat="1" applyFont="1" applyFill="1" applyBorder="1" applyAlignment="1" applyProtection="1">
      <alignment vertical="center"/>
      <protection hidden="1"/>
    </xf>
    <xf numFmtId="1" fontId="16" fillId="4" borderId="45" xfId="3" applyNumberFormat="1" applyFill="1" applyBorder="1" applyAlignment="1" applyProtection="1">
      <alignment horizontal="right" vertical="center"/>
      <protection hidden="1"/>
    </xf>
    <xf numFmtId="1" fontId="22" fillId="4" borderId="32" xfId="3" applyNumberFormat="1" applyFont="1" applyFill="1" applyBorder="1" applyAlignment="1" applyProtection="1">
      <alignment horizontal="right" vertical="center"/>
      <protection hidden="1"/>
    </xf>
    <xf numFmtId="1" fontId="32" fillId="4" borderId="32" xfId="3" applyNumberFormat="1" applyFont="1" applyFill="1" applyBorder="1" applyAlignment="1" applyProtection="1">
      <alignment horizontal="right" vertical="center"/>
      <protection hidden="1"/>
    </xf>
    <xf numFmtId="171" fontId="0" fillId="4" borderId="32" xfId="0" applyNumberFormat="1" applyFill="1" applyBorder="1" applyAlignment="1" applyProtection="1">
      <alignment horizontal="right" vertical="center"/>
      <protection hidden="1"/>
    </xf>
    <xf numFmtId="166" fontId="0" fillId="4" borderId="33" xfId="0" applyNumberFormat="1" applyFont="1" applyFill="1" applyBorder="1" applyAlignment="1" applyProtection="1">
      <alignment horizontal="right" vertical="center"/>
      <protection hidden="1"/>
    </xf>
    <xf numFmtId="164" fontId="0" fillId="4" borderId="36" xfId="0" applyNumberFormat="1" applyFill="1" applyBorder="1" applyAlignment="1" applyProtection="1">
      <alignment horizontal="right" vertical="center"/>
      <protection hidden="1"/>
    </xf>
    <xf numFmtId="171" fontId="0" fillId="4" borderId="9" xfId="0" applyNumberFormat="1" applyFill="1" applyBorder="1" applyAlignment="1" applyProtection="1">
      <alignment horizontal="right" vertical="center"/>
      <protection hidden="1"/>
    </xf>
    <xf numFmtId="166" fontId="0" fillId="4" borderId="35" xfId="0" applyNumberFormat="1" applyFont="1" applyFill="1" applyBorder="1" applyAlignment="1" applyProtection="1">
      <alignment vertical="center"/>
      <protection hidden="1"/>
    </xf>
    <xf numFmtId="164" fontId="0" fillId="4" borderId="11" xfId="0" applyNumberFormat="1" applyFill="1" applyBorder="1" applyAlignment="1" applyProtection="1">
      <alignment horizontal="right" vertical="center"/>
      <protection hidden="1"/>
    </xf>
    <xf numFmtId="171" fontId="0" fillId="4" borderId="47" xfId="0" applyNumberFormat="1" applyFill="1" applyBorder="1" applyAlignment="1" applyProtection="1">
      <alignment horizontal="right" vertical="center"/>
      <protection hidden="1"/>
    </xf>
    <xf numFmtId="166" fontId="0" fillId="4" borderId="10" xfId="0" applyNumberFormat="1" applyFont="1" applyFill="1" applyBorder="1" applyAlignment="1" applyProtection="1">
      <alignment vertical="center"/>
      <protection hidden="1"/>
    </xf>
    <xf numFmtId="1" fontId="23" fillId="4" borderId="41" xfId="3" applyNumberFormat="1" applyFont="1" applyFill="1" applyBorder="1" applyAlignment="1" applyProtection="1">
      <alignment horizontal="right" vertical="center"/>
      <protection hidden="1"/>
    </xf>
    <xf numFmtId="1" fontId="24" fillId="4" borderId="21" xfId="3" applyNumberFormat="1" applyFont="1" applyFill="1" applyBorder="1" applyAlignment="1" applyProtection="1">
      <alignment horizontal="right" vertical="center"/>
      <protection hidden="1"/>
    </xf>
    <xf numFmtId="10" fontId="28" fillId="4" borderId="23" xfId="0" applyNumberFormat="1" applyFont="1" applyFill="1" applyBorder="1" applyAlignment="1" applyProtection="1">
      <alignment horizontal="right" vertical="center"/>
      <protection hidden="1"/>
    </xf>
    <xf numFmtId="1" fontId="31" fillId="4" borderId="21" xfId="3" applyNumberFormat="1" applyFont="1" applyFill="1" applyBorder="1" applyAlignment="1" applyProtection="1">
      <alignment horizontal="right" vertical="center"/>
      <protection hidden="1"/>
    </xf>
    <xf numFmtId="10" fontId="27" fillId="4" borderId="34" xfId="0" applyNumberFormat="1" applyFont="1" applyFill="1" applyBorder="1" applyAlignment="1" applyProtection="1">
      <alignment horizontal="right" vertical="center"/>
      <protection hidden="1"/>
    </xf>
    <xf numFmtId="166" fontId="20" fillId="4" borderId="22" xfId="0" applyNumberFormat="1" applyFont="1" applyFill="1" applyBorder="1" applyAlignment="1" applyProtection="1">
      <alignment horizontal="right" vertical="center"/>
      <protection hidden="1"/>
    </xf>
    <xf numFmtId="164" fontId="20" fillId="4" borderId="23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Font="1" applyBorder="1" applyAlignment="1" applyProtection="1">
      <alignment horizontal="right"/>
      <protection hidden="1"/>
    </xf>
    <xf numFmtId="170" fontId="11" fillId="4" borderId="7" xfId="3" applyNumberFormat="1" applyFont="1" applyFill="1" applyBorder="1" applyAlignment="1" applyProtection="1">
      <alignment horizontal="right" vertical="center"/>
      <protection hidden="1"/>
    </xf>
    <xf numFmtId="1" fontId="22" fillId="4" borderId="7" xfId="3" applyNumberFormat="1" applyFont="1" applyFill="1" applyBorder="1" applyAlignment="1" applyProtection="1">
      <alignment vertical="center"/>
      <protection hidden="1"/>
    </xf>
    <xf numFmtId="10" fontId="25" fillId="4" borderId="8" xfId="0" applyNumberFormat="1" applyFont="1" applyFill="1" applyBorder="1" applyAlignment="1" applyProtection="1">
      <alignment vertical="center"/>
      <protection hidden="1"/>
    </xf>
    <xf numFmtId="1" fontId="32" fillId="4" borderId="7" xfId="3" applyNumberFormat="1" applyFont="1" applyFill="1" applyBorder="1" applyAlignment="1" applyProtection="1">
      <alignment vertical="center"/>
      <protection hidden="1"/>
    </xf>
    <xf numFmtId="10" fontId="30" fillId="4" borderId="2" xfId="0" applyNumberFormat="1" applyFont="1" applyFill="1" applyBorder="1" applyAlignment="1" applyProtection="1">
      <alignment vertical="center"/>
      <protection hidden="1"/>
    </xf>
    <xf numFmtId="171" fontId="0" fillId="4" borderId="7" xfId="0" applyNumberFormat="1" applyFill="1" applyBorder="1" applyAlignment="1" applyProtection="1">
      <alignment vertical="center"/>
      <protection hidden="1"/>
    </xf>
    <xf numFmtId="170" fontId="11" fillId="4" borderId="9" xfId="3" applyNumberFormat="1" applyFont="1" applyFill="1" applyBorder="1" applyAlignment="1" applyProtection="1">
      <alignment horizontal="right" vertical="center"/>
      <protection hidden="1"/>
    </xf>
    <xf numFmtId="1" fontId="22" fillId="4" borderId="9" xfId="3" applyNumberFormat="1" applyFont="1" applyFill="1" applyBorder="1" applyAlignment="1" applyProtection="1">
      <alignment vertical="center"/>
      <protection hidden="1"/>
    </xf>
    <xf numFmtId="10" fontId="25" fillId="4" borderId="11" xfId="0" applyNumberFormat="1" applyFont="1" applyFill="1" applyBorder="1" applyAlignment="1" applyProtection="1">
      <alignment vertical="center"/>
      <protection hidden="1"/>
    </xf>
    <xf numFmtId="1" fontId="32" fillId="4" borderId="9" xfId="3" applyNumberFormat="1" applyFont="1" applyFill="1" applyBorder="1" applyAlignment="1" applyProtection="1">
      <alignment vertical="center"/>
      <protection hidden="1"/>
    </xf>
    <xf numFmtId="10" fontId="30" fillId="4" borderId="35" xfId="0" applyNumberFormat="1" applyFont="1" applyFill="1" applyBorder="1" applyAlignment="1" applyProtection="1">
      <alignment vertical="center"/>
      <protection hidden="1"/>
    </xf>
    <xf numFmtId="171" fontId="0" fillId="4" borderId="32" xfId="0" applyNumberFormat="1" applyFill="1" applyBorder="1" applyAlignment="1" applyProtection="1">
      <alignment vertical="center"/>
      <protection hidden="1"/>
    </xf>
    <xf numFmtId="166" fontId="0" fillId="4" borderId="33" xfId="0" applyNumberFormat="1" applyFont="1" applyFill="1" applyBorder="1" applyAlignment="1" applyProtection="1">
      <alignment vertical="center"/>
      <protection hidden="1"/>
    </xf>
    <xf numFmtId="1" fontId="24" fillId="4" borderId="21" xfId="3" applyNumberFormat="1" applyFont="1" applyFill="1" applyBorder="1" applyAlignment="1" applyProtection="1">
      <alignment vertical="center"/>
      <protection hidden="1"/>
    </xf>
    <xf numFmtId="10" fontId="28" fillId="4" borderId="23" xfId="0" applyNumberFormat="1" applyFont="1" applyFill="1" applyBorder="1" applyAlignment="1" applyProtection="1">
      <alignment vertical="center"/>
      <protection hidden="1"/>
    </xf>
    <xf numFmtId="1" fontId="31" fillId="4" borderId="21" xfId="3" applyNumberFormat="1" applyFont="1" applyFill="1" applyBorder="1" applyAlignment="1" applyProtection="1">
      <alignment vertical="center"/>
      <protection hidden="1"/>
    </xf>
    <xf numFmtId="10" fontId="27" fillId="4" borderId="34" xfId="0" applyNumberFormat="1" applyFont="1" applyFill="1" applyBorder="1" applyAlignment="1" applyProtection="1">
      <alignment vertical="center"/>
      <protection hidden="1"/>
    </xf>
    <xf numFmtId="171" fontId="20" fillId="4" borderId="21" xfId="0" applyNumberFormat="1" applyFont="1" applyFill="1" applyBorder="1" applyAlignment="1" applyProtection="1">
      <alignment vertical="center"/>
      <protection hidden="1"/>
    </xf>
    <xf numFmtId="166" fontId="20" fillId="4" borderId="22" xfId="0" applyNumberFormat="1" applyFont="1" applyFill="1" applyBorder="1" applyAlignment="1" applyProtection="1">
      <alignment vertical="center"/>
      <protection hidden="1"/>
    </xf>
    <xf numFmtId="166" fontId="37" fillId="3" borderId="17" xfId="0" applyNumberFormat="1" applyFont="1" applyFill="1" applyBorder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170" fontId="11" fillId="4" borderId="2" xfId="3" applyNumberFormat="1" applyFont="1" applyFill="1" applyBorder="1" applyAlignment="1" applyProtection="1">
      <alignment horizontal="right" vertical="center"/>
      <protection hidden="1"/>
    </xf>
    <xf numFmtId="170" fontId="11" fillId="4" borderId="35" xfId="3" applyNumberFormat="1" applyFont="1" applyFill="1" applyBorder="1" applyAlignment="1" applyProtection="1">
      <alignment horizontal="right" vertical="center"/>
      <protection hidden="1"/>
    </xf>
    <xf numFmtId="170" fontId="11" fillId="4" borderId="8" xfId="3" applyNumberFormat="1" applyFont="1" applyFill="1" applyBorder="1" applyAlignment="1" applyProtection="1">
      <alignment horizontal="right" vertical="center"/>
      <protection hidden="1"/>
    </xf>
    <xf numFmtId="170" fontId="11" fillId="4" borderId="11" xfId="3" applyNumberFormat="1" applyFont="1" applyFill="1" applyBorder="1" applyAlignment="1" applyProtection="1">
      <alignment horizontal="right" vertical="center"/>
      <protection hidden="1"/>
    </xf>
    <xf numFmtId="49" fontId="23" fillId="0" borderId="0" xfId="3" applyNumberFormat="1" applyFont="1" applyFill="1" applyBorder="1" applyAlignment="1" applyProtection="1">
      <alignment horizontal="right" vertical="center"/>
      <protection hidden="1"/>
    </xf>
    <xf numFmtId="1" fontId="23" fillId="4" borderId="41" xfId="3" applyNumberFormat="1" applyFont="1" applyFill="1" applyBorder="1" applyAlignment="1" applyProtection="1">
      <alignment vertical="center"/>
      <protection hidden="1"/>
    </xf>
    <xf numFmtId="1" fontId="16" fillId="4" borderId="48" xfId="3" applyNumberFormat="1" applyFill="1" applyBorder="1" applyAlignment="1" applyProtection="1">
      <alignment vertical="center"/>
      <protection hidden="1"/>
    </xf>
    <xf numFmtId="1" fontId="16" fillId="4" borderId="49" xfId="3" applyNumberFormat="1" applyFill="1" applyBorder="1" applyAlignment="1" applyProtection="1">
      <alignment vertical="center"/>
      <protection hidden="1"/>
    </xf>
    <xf numFmtId="0" fontId="0" fillId="0" borderId="0" xfId="0" applyFont="1" applyAlignment="1" applyProtection="1">
      <alignment vertical="center"/>
      <protection hidden="1"/>
    </xf>
    <xf numFmtId="0" fontId="0" fillId="0" borderId="0" xfId="0" applyFont="1" applyAlignment="1" applyProtection="1">
      <protection hidden="1"/>
    </xf>
    <xf numFmtId="0" fontId="0" fillId="0" borderId="0" xfId="0" applyFont="1" applyFill="1" applyAlignment="1" applyProtection="1">
      <protection hidden="1"/>
    </xf>
    <xf numFmtId="170" fontId="11" fillId="0" borderId="23" xfId="3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/>
    <xf numFmtId="0" fontId="13" fillId="0" borderId="21" xfId="0" applyFont="1" applyBorder="1" applyAlignment="1">
      <alignment horizontal="center" vertical="center" wrapText="1"/>
    </xf>
    <xf numFmtId="49" fontId="35" fillId="0" borderId="8" xfId="1" applyNumberFormat="1" applyFont="1" applyFill="1" applyBorder="1" applyAlignment="1" applyProtection="1">
      <alignment vertical="top" wrapText="1"/>
    </xf>
    <xf numFmtId="49" fontId="35" fillId="0" borderId="11" xfId="1" applyNumberFormat="1" applyFont="1" applyFill="1" applyBorder="1" applyAlignment="1" applyProtection="1">
      <alignment vertical="top" wrapText="1"/>
    </xf>
    <xf numFmtId="49" fontId="39" fillId="0" borderId="12" xfId="0" applyNumberFormat="1" applyFont="1" applyBorder="1" applyAlignment="1">
      <alignment vertical="top" wrapText="1"/>
    </xf>
    <xf numFmtId="0" fontId="27" fillId="0" borderId="27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27" fillId="0" borderId="0" xfId="0" applyFont="1" applyAlignment="1" applyProtection="1">
      <alignment horizontal="center"/>
      <protection hidden="1"/>
    </xf>
    <xf numFmtId="49" fontId="11" fillId="5" borderId="2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26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3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1" xfId="3" applyNumberFormat="1" applyFont="1" applyFill="1" applyBorder="1" applyAlignment="1" applyProtection="1">
      <alignment horizontal="center" vertical="center" wrapText="1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166" fontId="11" fillId="4" borderId="2" xfId="0" applyNumberFormat="1" applyFont="1" applyFill="1" applyBorder="1" applyAlignment="1" applyProtection="1">
      <alignment horizontal="center" vertical="center" wrapText="1"/>
      <protection hidden="1"/>
    </xf>
    <xf numFmtId="166" fontId="11" fillId="4" borderId="26" xfId="0" applyNumberFormat="1" applyFont="1" applyFill="1" applyBorder="1" applyAlignment="1" applyProtection="1">
      <alignment horizontal="center" vertical="center" wrapText="1"/>
      <protection hidden="1"/>
    </xf>
    <xf numFmtId="166" fontId="11" fillId="4" borderId="3" xfId="0" applyNumberFormat="1" applyFont="1" applyFill="1" applyBorder="1" applyAlignment="1" applyProtection="1">
      <alignment horizontal="center" vertical="center" wrapText="1"/>
      <protection hidden="1"/>
    </xf>
    <xf numFmtId="49" fontId="11" fillId="5" borderId="5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7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6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28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12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15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4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31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29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30" xfId="3" applyNumberFormat="1" applyFont="1" applyFill="1" applyBorder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 vertical="center"/>
      <protection hidden="1"/>
    </xf>
    <xf numFmtId="49" fontId="11" fillId="5" borderId="24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25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19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18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20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16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17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13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14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48" xfId="3" applyNumberFormat="1" applyFont="1" applyFill="1" applyBorder="1" applyAlignment="1" applyProtection="1">
      <alignment horizontal="center" vertical="center" wrapText="1"/>
      <protection hidden="1"/>
    </xf>
    <xf numFmtId="14" fontId="16" fillId="4" borderId="7" xfId="3" applyNumberFormat="1" applyFill="1" applyBorder="1" applyAlignment="1" applyProtection="1">
      <alignment horizontal="center" vertical="center"/>
      <protection hidden="1"/>
    </xf>
    <xf numFmtId="14" fontId="16" fillId="4" borderId="2" xfId="3" applyNumberFormat="1" applyFill="1" applyBorder="1" applyAlignment="1" applyProtection="1">
      <alignment horizontal="center" vertical="center"/>
      <protection hidden="1"/>
    </xf>
    <xf numFmtId="14" fontId="23" fillId="4" borderId="21" xfId="3" applyNumberFormat="1" applyFont="1" applyFill="1" applyBorder="1" applyAlignment="1" applyProtection="1">
      <alignment horizontal="right" vertical="center"/>
      <protection hidden="1"/>
    </xf>
    <xf numFmtId="14" fontId="23" fillId="4" borderId="34" xfId="3" applyNumberFormat="1" applyFont="1" applyFill="1" applyBorder="1" applyAlignment="1" applyProtection="1">
      <alignment horizontal="right" vertical="center"/>
      <protection hidden="1"/>
    </xf>
    <xf numFmtId="49" fontId="11" fillId="5" borderId="21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22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8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46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43" xfId="3" applyNumberFormat="1" applyFont="1" applyFill="1" applyBorder="1" applyAlignment="1" applyProtection="1">
      <alignment horizontal="center" vertical="center" wrapText="1"/>
      <protection hidden="1"/>
    </xf>
    <xf numFmtId="49" fontId="11" fillId="5" borderId="44" xfId="3" applyNumberFormat="1" applyFont="1" applyFill="1" applyBorder="1" applyAlignment="1" applyProtection="1">
      <alignment horizontal="center" vertical="center" wrapText="1"/>
      <protection hidden="1"/>
    </xf>
    <xf numFmtId="14" fontId="16" fillId="4" borderId="32" xfId="3" applyNumberFormat="1" applyFill="1" applyBorder="1" applyAlignment="1" applyProtection="1">
      <alignment horizontal="center" vertical="center"/>
      <protection hidden="1"/>
    </xf>
    <xf numFmtId="14" fontId="16" fillId="4" borderId="39" xfId="3" applyNumberFormat="1" applyFill="1" applyBorder="1" applyAlignment="1" applyProtection="1">
      <alignment horizontal="center" vertical="center"/>
      <protection hidden="1"/>
    </xf>
  </cellXfs>
  <cellStyles count="342">
    <cellStyle name="Гиперссылка" xfId="2" builtinId="8"/>
    <cellStyle name="Гиперссылка 2" xfId="12" xr:uid="{3BDE0ECE-6E9E-4B2D-B1F9-CD5D1318EF1E}"/>
    <cellStyle name="Обычный" xfId="0" builtinId="0"/>
    <cellStyle name="Обычный 10" xfId="341" xr:uid="{8DE3BD43-3627-4A89-B0E4-911CC1B0C681}"/>
    <cellStyle name="Обычный 2" xfId="1" xr:uid="{D5E80DCE-9672-4EC6-BDAA-17FBEDA9B4F0}"/>
    <cellStyle name="Обычный 2 2" xfId="37" xr:uid="{D44C73C6-69F5-48E1-826E-96B6CD0DB45A}"/>
    <cellStyle name="Обычный 2 2 10" xfId="195" xr:uid="{53626E3D-CAC3-47A5-9ECC-E17155F00252}"/>
    <cellStyle name="Обычный 2 2 10 2" xfId="315" xr:uid="{7B1C38D6-1BFC-48DE-8DC4-4EA74CEAC466}"/>
    <cellStyle name="Обычный 2 2 11" xfId="219" xr:uid="{C14F9331-9674-47A8-AC5D-83438CEDA903}"/>
    <cellStyle name="Обычный 2 2 2" xfId="68" xr:uid="{2F59F2E5-3798-4EED-AFCE-B47EC697C2B0}"/>
    <cellStyle name="Обычный 2 2 2 2" xfId="104" xr:uid="{BC9785EF-1C6E-4B0E-B62B-A9A0994903D7}"/>
    <cellStyle name="Обычный 2 2 2 2 2" xfId="130" xr:uid="{3C54DB50-688B-436A-A93B-5909F6233696}"/>
    <cellStyle name="Обычный 2 2 2 2 2 2" xfId="251" xr:uid="{A4F5B0C9-13E2-418B-B283-3FAD37BBA9DE}"/>
    <cellStyle name="Обычный 2 2 2 2 3" xfId="154" xr:uid="{CE041152-016D-4149-B8AB-D16B1829B181}"/>
    <cellStyle name="Обычный 2 2 2 2 3 2" xfId="275" xr:uid="{05C13899-8E57-498A-AD7F-0151B81B2463}"/>
    <cellStyle name="Обычный 2 2 2 2 4" xfId="178" xr:uid="{7CFED467-1E3A-44FB-93AF-FE12B3ED8A35}"/>
    <cellStyle name="Обычный 2 2 2 2 4 2" xfId="299" xr:uid="{47D18421-08EC-4E74-B7F5-2AF1987F892B}"/>
    <cellStyle name="Обычный 2 2 2 2 5" xfId="203" xr:uid="{4E453F5A-BF13-40F8-80F2-6878DDD35BB2}"/>
    <cellStyle name="Обычный 2 2 2 2 5 2" xfId="323" xr:uid="{158FF68F-78FB-41DA-8932-B4F3ABC73FCB}"/>
    <cellStyle name="Обычный 2 2 2 2 6" xfId="227" xr:uid="{F116CD28-0EC2-437D-A17B-A5CD9128AC58}"/>
    <cellStyle name="Обычный 2 2 2 3" xfId="110" xr:uid="{CD258821-81BF-4E60-A0C1-88D08E9AD762}"/>
    <cellStyle name="Обычный 2 2 2 3 2" xfId="136" xr:uid="{B2AEC60F-863E-406C-9795-6553E82808BE}"/>
    <cellStyle name="Обычный 2 2 2 3 2 2" xfId="257" xr:uid="{2BE89130-E5CC-4C2F-B35E-610B983320CE}"/>
    <cellStyle name="Обычный 2 2 2 3 3" xfId="160" xr:uid="{4AB3F1C0-D857-4F9E-91E2-46875AA331C0}"/>
    <cellStyle name="Обычный 2 2 2 3 3 2" xfId="281" xr:uid="{56FAFB45-5B9F-4CF5-AB1C-150D8977999E}"/>
    <cellStyle name="Обычный 2 2 2 3 4" xfId="184" xr:uid="{EB43D642-1F18-465F-A4C5-C6919ABA1487}"/>
    <cellStyle name="Обычный 2 2 2 3 4 2" xfId="305" xr:uid="{FC3DABD8-C75D-424C-98C0-4EA0EC4F49F2}"/>
    <cellStyle name="Обычный 2 2 2 3 5" xfId="209" xr:uid="{908F1CA0-22C3-4B8E-980B-5B4EFF49CAC4}"/>
    <cellStyle name="Обычный 2 2 2 3 5 2" xfId="329" xr:uid="{CE98EB98-49EB-4B5A-A0B7-28559B398697}"/>
    <cellStyle name="Обычный 2 2 2 3 6" xfId="233" xr:uid="{7D1F12D1-CD64-44DF-9F45-85F450C1A845}"/>
    <cellStyle name="Обычный 2 2 2 4" xfId="117" xr:uid="{016B77B2-504C-4116-B320-04DDB2B9C100}"/>
    <cellStyle name="Обычный 2 2 2 4 2" xfId="142" xr:uid="{1DE2E646-6403-4728-8B8E-244A034EE7A5}"/>
    <cellStyle name="Обычный 2 2 2 4 2 2" xfId="263" xr:uid="{C2DDCEA8-5945-42F1-BEFA-10BC21D04302}"/>
    <cellStyle name="Обычный 2 2 2 4 3" xfId="166" xr:uid="{DD8C7AD0-3109-4546-9DE9-DF8769CF88A5}"/>
    <cellStyle name="Обычный 2 2 2 4 3 2" xfId="287" xr:uid="{692CA490-6B06-487B-A309-943561E4E816}"/>
    <cellStyle name="Обычный 2 2 2 4 4" xfId="190" xr:uid="{05D90D81-CA79-4CD1-8BE9-131F0471AD3B}"/>
    <cellStyle name="Обычный 2 2 2 4 4 2" xfId="311" xr:uid="{B439E513-D1DE-4C8A-AE2C-45D68508AE43}"/>
    <cellStyle name="Обычный 2 2 2 4 5" xfId="215" xr:uid="{9BC5DAB4-3474-4EF7-A21E-97051CF236DA}"/>
    <cellStyle name="Обычный 2 2 2 4 5 2" xfId="335" xr:uid="{46465299-7407-486C-8E12-E6F2E82ABC84}"/>
    <cellStyle name="Обычный 2 2 2 4 6" xfId="239" xr:uid="{344490A0-1C41-4E06-B7E1-F54ADA3ED187}"/>
    <cellStyle name="Обычный 2 2 2 5" xfId="123" xr:uid="{E11D9E5C-10D1-49FC-A791-CEB5914ED899}"/>
    <cellStyle name="Обычный 2 2 2 5 2" xfId="245" xr:uid="{E00AA719-CF1E-4DDA-8411-2B1FDE443A40}"/>
    <cellStyle name="Обычный 2 2 2 6" xfId="148" xr:uid="{24ADA495-D23C-4B66-AD07-CBF52CD934F3}"/>
    <cellStyle name="Обычный 2 2 2 6 2" xfId="269" xr:uid="{EF4EF908-96ED-42E9-A007-82BDA89D4E6A}"/>
    <cellStyle name="Обычный 2 2 2 7" xfId="172" xr:uid="{DE04CC1C-5E2F-4034-874A-0CA986B1CF89}"/>
    <cellStyle name="Обычный 2 2 2 7 2" xfId="293" xr:uid="{9DF9CEEA-0A40-4A12-827F-01D0D3C1A2B3}"/>
    <cellStyle name="Обычный 2 2 2 8" xfId="197" xr:uid="{5D06982F-B8E6-4954-9741-E3ADFCA23D96}"/>
    <cellStyle name="Обычный 2 2 2 8 2" xfId="317" xr:uid="{340AE305-AA1A-4BC8-BEBD-67983DB3EB3E}"/>
    <cellStyle name="Обычный 2 2 2 9" xfId="221" xr:uid="{4A059DBE-B816-4461-84BB-758AB47E0216}"/>
    <cellStyle name="Обычный 2 2 3" xfId="99" xr:uid="{68C9A37C-2AF5-46EF-AE8B-4EEBBEDDAC55}"/>
    <cellStyle name="Обычный 2 2 3 2" xfId="106" xr:uid="{34083C15-8EB8-4329-95CC-88B518D82918}"/>
    <cellStyle name="Обычный 2 2 3 2 2" xfId="132" xr:uid="{CE00F70E-DA48-4EF8-A6F1-850E184090CC}"/>
    <cellStyle name="Обычный 2 2 3 2 2 2" xfId="253" xr:uid="{D377A197-B237-43DB-B734-C5B3D05FA20D}"/>
    <cellStyle name="Обычный 2 2 3 2 3" xfId="156" xr:uid="{56595648-937C-42A7-BE61-8267FAB3C2F0}"/>
    <cellStyle name="Обычный 2 2 3 2 3 2" xfId="277" xr:uid="{C97FC4E0-60CC-4C77-945C-5C484C306F97}"/>
    <cellStyle name="Обычный 2 2 3 2 4" xfId="180" xr:uid="{1D230CE8-D9A8-4CAD-A532-F78BFE536889}"/>
    <cellStyle name="Обычный 2 2 3 2 4 2" xfId="301" xr:uid="{99869CC9-4292-4DFF-957E-E95F5EFD15C4}"/>
    <cellStyle name="Обычный 2 2 3 2 5" xfId="205" xr:uid="{F7AF9EBB-59FA-4152-8740-3EB0BA9C2F41}"/>
    <cellStyle name="Обычный 2 2 3 2 5 2" xfId="325" xr:uid="{E7FAE53F-48D8-4141-9AFD-835EF40DE481}"/>
    <cellStyle name="Обычный 2 2 3 2 6" xfId="229" xr:uid="{DD24380C-875B-4608-B62F-22079D79C53F}"/>
    <cellStyle name="Обычный 2 2 3 3" xfId="112" xr:uid="{99414416-502F-44C5-93C0-F4FE2BC02407}"/>
    <cellStyle name="Обычный 2 2 3 3 2" xfId="138" xr:uid="{09D2CBD7-651F-4FCD-97AC-28D48994AC23}"/>
    <cellStyle name="Обычный 2 2 3 3 2 2" xfId="259" xr:uid="{D220A08C-E52C-4EAB-A25D-185BC086A1E7}"/>
    <cellStyle name="Обычный 2 2 3 3 3" xfId="162" xr:uid="{1C8A0DAA-A355-44E3-899F-40C902CED59A}"/>
    <cellStyle name="Обычный 2 2 3 3 3 2" xfId="283" xr:uid="{D5BC3445-F2C7-475D-A659-22F53E55E7C8}"/>
    <cellStyle name="Обычный 2 2 3 3 4" xfId="186" xr:uid="{B9344FA9-49D4-4DAA-851A-86A3045D456C}"/>
    <cellStyle name="Обычный 2 2 3 3 4 2" xfId="307" xr:uid="{2C7C58A8-24FD-45E4-A6BA-4429C5B47FA1}"/>
    <cellStyle name="Обычный 2 2 3 3 5" xfId="211" xr:uid="{C352C6CC-05BD-425B-932F-AAA1A9DDA647}"/>
    <cellStyle name="Обычный 2 2 3 3 5 2" xfId="331" xr:uid="{B9934422-D642-49D1-AE4F-9BAF7D6E6468}"/>
    <cellStyle name="Обычный 2 2 3 3 6" xfId="235" xr:uid="{1CE38ACF-894C-47CD-A279-19F8390C72B5}"/>
    <cellStyle name="Обычный 2 2 3 4" xfId="119" xr:uid="{33CDF4C0-19BA-41FE-A1AD-D23CDEEDCDCB}"/>
    <cellStyle name="Обычный 2 2 3 4 2" xfId="144" xr:uid="{88CE54FF-4947-41CD-BD20-2FE3BB9119E3}"/>
    <cellStyle name="Обычный 2 2 3 4 2 2" xfId="265" xr:uid="{608ECD7B-D829-477F-8E9C-EF4BDB6229E5}"/>
    <cellStyle name="Обычный 2 2 3 4 3" xfId="168" xr:uid="{D97F20B5-C6CE-4FEC-B31C-8D140EBE00BD}"/>
    <cellStyle name="Обычный 2 2 3 4 3 2" xfId="289" xr:uid="{125E6A95-4263-413E-B0A2-B54F51E62FC1}"/>
    <cellStyle name="Обычный 2 2 3 4 4" xfId="192" xr:uid="{08169701-3C09-4A5B-819D-D388E6F9DD8A}"/>
    <cellStyle name="Обычный 2 2 3 4 4 2" xfId="313" xr:uid="{65A49A93-AF6B-4A89-A616-3C8F599C1D22}"/>
    <cellStyle name="Обычный 2 2 3 4 5" xfId="217" xr:uid="{835A24D5-14B0-4552-900D-E509F6BB8E4F}"/>
    <cellStyle name="Обычный 2 2 3 4 5 2" xfId="337" xr:uid="{CA903CF0-5BA2-4733-B9F6-DFBDE43AFDB0}"/>
    <cellStyle name="Обычный 2 2 3 4 6" xfId="241" xr:uid="{8FC06363-7700-42B4-BA2F-3A5BB2E0A128}"/>
    <cellStyle name="Обычный 2 2 3 5" xfId="125" xr:uid="{E3C90707-016B-4590-B2D4-A7DE27D798EB}"/>
    <cellStyle name="Обычный 2 2 3 5 2" xfId="247" xr:uid="{EABD613E-27CB-478A-A3D7-FF6FA77C1EF3}"/>
    <cellStyle name="Обычный 2 2 3 6" xfId="150" xr:uid="{EE23029C-263D-427E-AFD0-7F91C22A3965}"/>
    <cellStyle name="Обычный 2 2 3 6 2" xfId="271" xr:uid="{1C755249-53D2-4D78-A0DE-B63638E40F92}"/>
    <cellStyle name="Обычный 2 2 3 7" xfId="174" xr:uid="{8707C61F-CA80-498B-A263-7CF23E0F904F}"/>
    <cellStyle name="Обычный 2 2 3 7 2" xfId="295" xr:uid="{14DF8F12-F73F-415F-88F1-AE4AA1CDC6A4}"/>
    <cellStyle name="Обычный 2 2 3 8" xfId="199" xr:uid="{975156F7-88DC-4684-8F17-46C870A8FFDC}"/>
    <cellStyle name="Обычный 2 2 3 8 2" xfId="319" xr:uid="{F1D1E795-522C-4D52-B8F0-6C1823CBED17}"/>
    <cellStyle name="Обычный 2 2 3 9" xfId="223" xr:uid="{313EF4B4-ED1C-46AB-AEDC-0B13A8991E15}"/>
    <cellStyle name="Обычный 2 2 4" xfId="102" xr:uid="{BAA44ACB-9C5D-40BF-8F8E-2C1B2E05B373}"/>
    <cellStyle name="Обычный 2 2 4 2" xfId="128" xr:uid="{DB390B6F-8B2B-4E29-B2CF-E38368D296DA}"/>
    <cellStyle name="Обычный 2 2 4 2 2" xfId="249" xr:uid="{D4F37E86-B6AF-4BA9-B052-A3EED50A1C49}"/>
    <cellStyle name="Обычный 2 2 4 3" xfId="152" xr:uid="{83D1CCF0-3A6B-466E-A3CE-C7437A340E3E}"/>
    <cellStyle name="Обычный 2 2 4 3 2" xfId="273" xr:uid="{5A24EA09-868A-4A41-98CF-7B16403DAAB4}"/>
    <cellStyle name="Обычный 2 2 4 4" xfId="176" xr:uid="{0D888A07-52A4-42BD-8C94-0844E3678859}"/>
    <cellStyle name="Обычный 2 2 4 4 2" xfId="297" xr:uid="{10B459E0-5D51-4F63-B698-880CC805105E}"/>
    <cellStyle name="Обычный 2 2 4 5" xfId="201" xr:uid="{4AEE3FCF-594E-42F4-B1B8-B94023BDFB95}"/>
    <cellStyle name="Обычный 2 2 4 5 2" xfId="321" xr:uid="{400FE37C-6F30-4C31-9F1A-75C94C88E322}"/>
    <cellStyle name="Обычный 2 2 4 6" xfId="225" xr:uid="{5912CA1F-925A-4EAE-8FC8-9D3B96BFA820}"/>
    <cellStyle name="Обычный 2 2 5" xfId="108" xr:uid="{85FEDB07-4E7A-4A5F-AC0B-3096AFFD5F99}"/>
    <cellStyle name="Обычный 2 2 5 2" xfId="134" xr:uid="{50FDE385-E1A3-43C8-9BC7-C0D847F401EA}"/>
    <cellStyle name="Обычный 2 2 5 2 2" xfId="255" xr:uid="{540789FB-B202-435F-B0C4-D7D5ADEDD31D}"/>
    <cellStyle name="Обычный 2 2 5 3" xfId="158" xr:uid="{73169D1F-07AA-4257-B00B-1E443E272077}"/>
    <cellStyle name="Обычный 2 2 5 3 2" xfId="279" xr:uid="{CBFDF86F-3110-48F8-B5E4-D08A3603E302}"/>
    <cellStyle name="Обычный 2 2 5 4" xfId="182" xr:uid="{C9B4D47D-C8AC-4F99-A0DE-85EFFE1D473D}"/>
    <cellStyle name="Обычный 2 2 5 4 2" xfId="303" xr:uid="{AAC36D23-26CD-4D75-8755-45DF6225ABD6}"/>
    <cellStyle name="Обычный 2 2 5 5" xfId="207" xr:uid="{0478ADAC-BF09-4540-AFCD-02447BFA4C7F}"/>
    <cellStyle name="Обычный 2 2 5 5 2" xfId="327" xr:uid="{C67AFBBD-0ADC-41C9-8659-1052836204C8}"/>
    <cellStyle name="Обычный 2 2 5 6" xfId="231" xr:uid="{A7935D37-6B75-43E4-A89C-6737EA0C8528}"/>
    <cellStyle name="Обычный 2 2 6" xfId="115" xr:uid="{2F826C28-3CD7-4E88-9723-6F6508A0988A}"/>
    <cellStyle name="Обычный 2 2 6 2" xfId="140" xr:uid="{294717AB-BC91-43D6-8436-06BEF5567BD3}"/>
    <cellStyle name="Обычный 2 2 6 2 2" xfId="261" xr:uid="{7E1BAFFF-3851-407F-8AA2-3AFABA8668A7}"/>
    <cellStyle name="Обычный 2 2 6 3" xfId="164" xr:uid="{4F6ACD96-2BC7-44FE-A81E-CD7D5B75754C}"/>
    <cellStyle name="Обычный 2 2 6 3 2" xfId="285" xr:uid="{E4F6CE3E-D0B7-4944-90EE-C6B859879399}"/>
    <cellStyle name="Обычный 2 2 6 4" xfId="188" xr:uid="{420D0729-882F-4AC3-9680-CC889CAD17EC}"/>
    <cellStyle name="Обычный 2 2 6 4 2" xfId="309" xr:uid="{458653DD-3764-4299-9E6D-041AF0A0F8F5}"/>
    <cellStyle name="Обычный 2 2 6 5" xfId="213" xr:uid="{20332171-E8DB-4330-8AC8-32E5D1AFAD73}"/>
    <cellStyle name="Обычный 2 2 6 5 2" xfId="333" xr:uid="{0911382F-36EA-4629-8840-5634B567BAC8}"/>
    <cellStyle name="Обычный 2 2 6 6" xfId="237" xr:uid="{91E9C553-32ED-44BD-9341-5A2D55CF4AC6}"/>
    <cellStyle name="Обычный 2 2 7" xfId="121" xr:uid="{B8AAC059-5FC8-4B58-963F-92E44AFA6C74}"/>
    <cellStyle name="Обычный 2 2 7 2" xfId="243" xr:uid="{4ADB500D-DE0B-47B6-B0B3-434F59C3A6DD}"/>
    <cellStyle name="Обычный 2 2 8" xfId="146" xr:uid="{C095A021-57ED-4E0C-ACC8-16E7D4EC6628}"/>
    <cellStyle name="Обычный 2 2 8 2" xfId="267" xr:uid="{3C6B530D-2D20-4E18-AA9D-B61CEE46C156}"/>
    <cellStyle name="Обычный 2 2 9" xfId="170" xr:uid="{CB06009D-6651-4831-90A2-F5C690136066}"/>
    <cellStyle name="Обычный 2 2 9 2" xfId="291" xr:uid="{4330C1F9-C174-4652-B86B-4E0F2CC90850}"/>
    <cellStyle name="Обычный 2 3" xfId="52" xr:uid="{4F2895F9-BAA4-417B-BBB7-8E77ABB93CDE}"/>
    <cellStyle name="Обычный 2 3 2" xfId="103" xr:uid="{B47D0722-CB89-4860-B49C-3D32374CF318}"/>
    <cellStyle name="Обычный 2 3 2 2" xfId="129" xr:uid="{7FC880C1-7A31-4DEF-B000-B753E37E4CD5}"/>
    <cellStyle name="Обычный 2 3 2 2 2" xfId="250" xr:uid="{696CD015-9EA6-4D5B-BCB4-6E0D37741AB9}"/>
    <cellStyle name="Обычный 2 3 2 3" xfId="153" xr:uid="{D7357187-D04C-4DBA-91F1-FE08ADE95A36}"/>
    <cellStyle name="Обычный 2 3 2 3 2" xfId="274" xr:uid="{F2F68246-222D-4E0E-80D8-A6156C8D2B75}"/>
    <cellStyle name="Обычный 2 3 2 4" xfId="177" xr:uid="{FFDDD676-4EDF-415A-9EEF-ECD4098A96CE}"/>
    <cellStyle name="Обычный 2 3 2 4 2" xfId="298" xr:uid="{CA509D13-48EB-4DA9-A6BA-BB64E5AFDA6A}"/>
    <cellStyle name="Обычный 2 3 2 5" xfId="202" xr:uid="{D967DFB5-00F6-49C2-A914-C5F34A3AFD1C}"/>
    <cellStyle name="Обычный 2 3 2 5 2" xfId="322" xr:uid="{7FADBF55-4558-4F95-B145-75CAD3F90FAC}"/>
    <cellStyle name="Обычный 2 3 2 6" xfId="226" xr:uid="{BE19FFD3-E0E5-47D1-B3B0-799826EA699F}"/>
    <cellStyle name="Обычный 2 3 3" xfId="109" xr:uid="{EBC47733-914E-41CD-BD12-91BACDBE9C6D}"/>
    <cellStyle name="Обычный 2 3 3 2" xfId="135" xr:uid="{58F2FF75-2B0A-4B70-ACF3-0A4B64CACD8C}"/>
    <cellStyle name="Обычный 2 3 3 2 2" xfId="256" xr:uid="{086C5907-4226-4DD8-82F4-CB44CFB4B615}"/>
    <cellStyle name="Обычный 2 3 3 3" xfId="159" xr:uid="{87A59B6E-4DF8-4591-9D30-1CF5EE75C6E3}"/>
    <cellStyle name="Обычный 2 3 3 3 2" xfId="280" xr:uid="{814721F9-9078-4942-9878-D2A65130C514}"/>
    <cellStyle name="Обычный 2 3 3 4" xfId="183" xr:uid="{46C35FE8-5106-4426-A424-E6DD41F13F56}"/>
    <cellStyle name="Обычный 2 3 3 4 2" xfId="304" xr:uid="{D4C3112B-071A-4814-A089-8379CD3DF0C7}"/>
    <cellStyle name="Обычный 2 3 3 5" xfId="208" xr:uid="{508B7514-F169-4FFF-A5EA-1BCF6DD0A53B}"/>
    <cellStyle name="Обычный 2 3 3 5 2" xfId="328" xr:uid="{435775D6-A2C9-47E7-9C18-DDCDF3DBB97C}"/>
    <cellStyle name="Обычный 2 3 3 6" xfId="232" xr:uid="{55BEE68B-CB0D-4150-B0E2-711C10243D48}"/>
    <cellStyle name="Обычный 2 3 4" xfId="116" xr:uid="{F1CDBDEF-AE64-45F6-88DB-317D4BF5C8E2}"/>
    <cellStyle name="Обычный 2 3 4 2" xfId="141" xr:uid="{389C12AE-B6B7-44BA-AF19-A754A33B56D0}"/>
    <cellStyle name="Обычный 2 3 4 2 2" xfId="262" xr:uid="{C822E137-7418-4113-93DD-AA9AC9847D93}"/>
    <cellStyle name="Обычный 2 3 4 3" xfId="165" xr:uid="{6209B361-988F-425F-88AD-C7542CF9C2C3}"/>
    <cellStyle name="Обычный 2 3 4 3 2" xfId="286" xr:uid="{1A85985E-17BA-466F-BFF9-650EB80594CC}"/>
    <cellStyle name="Обычный 2 3 4 4" xfId="189" xr:uid="{02269C73-B12E-4D9B-B7AF-4FB86EA52422}"/>
    <cellStyle name="Обычный 2 3 4 4 2" xfId="310" xr:uid="{A6EA9223-7A09-485F-A9C6-F4A2981ED902}"/>
    <cellStyle name="Обычный 2 3 4 5" xfId="214" xr:uid="{019DF02A-5353-47F1-9C12-C7FED12DAC4B}"/>
    <cellStyle name="Обычный 2 3 4 5 2" xfId="334" xr:uid="{ACDA24F7-FCC5-4CAA-AD1B-476213375CD5}"/>
    <cellStyle name="Обычный 2 3 4 6" xfId="238" xr:uid="{53DBB4C2-45E7-457B-8915-86C5886B3DA3}"/>
    <cellStyle name="Обычный 2 3 5" xfId="122" xr:uid="{EA6F321B-582A-4103-B447-6BDBBACB79D6}"/>
    <cellStyle name="Обычный 2 3 5 2" xfId="244" xr:uid="{BAE0B354-CC4D-44FA-9274-478BE473CC27}"/>
    <cellStyle name="Обычный 2 3 6" xfId="147" xr:uid="{449A44CE-4524-4FE4-9D68-190DC2F632FB}"/>
    <cellStyle name="Обычный 2 3 6 2" xfId="268" xr:uid="{C91C5ADE-EA8E-4E4A-9041-4A89CC4A4A6E}"/>
    <cellStyle name="Обычный 2 3 7" xfId="171" xr:uid="{A0869237-0E0D-4814-B29D-63FA9BD5673C}"/>
    <cellStyle name="Обычный 2 3 7 2" xfId="292" xr:uid="{583CBB6E-E5DD-4360-8F6E-195F49155D0C}"/>
    <cellStyle name="Обычный 2 3 8" xfId="196" xr:uid="{5AE258CA-1DCE-4298-9087-DF71C8AE48DD}"/>
    <cellStyle name="Обычный 2 3 8 2" xfId="316" xr:uid="{BDD9EDCA-122C-44A8-B636-B7FB471AF76E}"/>
    <cellStyle name="Обычный 2 3 9" xfId="220" xr:uid="{7FB9B428-F9B7-4939-B440-5F10B65B3F52}"/>
    <cellStyle name="Обычный 2 4" xfId="83" xr:uid="{5561AC8A-42B6-449A-A80E-6E0AE4CCDD68}"/>
    <cellStyle name="Обычный 2 4 2" xfId="105" xr:uid="{277F062A-0F69-4458-918D-2273AC000593}"/>
    <cellStyle name="Обычный 2 4 2 2" xfId="131" xr:uid="{DBA06E32-F9A6-4965-8EA0-2214F6B16464}"/>
    <cellStyle name="Обычный 2 4 2 2 2" xfId="252" xr:uid="{C412D492-AFE9-460E-B823-4ECA55662C96}"/>
    <cellStyle name="Обычный 2 4 2 3" xfId="155" xr:uid="{DB7D3D7D-DCF2-41E6-8722-BB131F747E46}"/>
    <cellStyle name="Обычный 2 4 2 3 2" xfId="276" xr:uid="{BDDA6A68-F976-4BBE-8451-BA91498E9F0C}"/>
    <cellStyle name="Обычный 2 4 2 4" xfId="179" xr:uid="{A0C9CACF-676A-4121-8DC9-44AC48A7381B}"/>
    <cellStyle name="Обычный 2 4 2 4 2" xfId="300" xr:uid="{4FDFAA2A-B56E-48B5-A86F-E3D1715056C3}"/>
    <cellStyle name="Обычный 2 4 2 5" xfId="204" xr:uid="{0282F696-E1FD-456E-951B-E0D3110F6261}"/>
    <cellStyle name="Обычный 2 4 2 5 2" xfId="324" xr:uid="{267E68FD-8231-406F-A499-FB493B2A1917}"/>
    <cellStyle name="Обычный 2 4 2 6" xfId="228" xr:uid="{1DA1254B-10C6-487D-853E-4D43B36C26A5}"/>
    <cellStyle name="Обычный 2 4 3" xfId="111" xr:uid="{9B2C5D90-CDD6-4D0A-B686-41DEBA929B24}"/>
    <cellStyle name="Обычный 2 4 3 2" xfId="137" xr:uid="{E0A5E029-9B26-4DA8-A10B-C0F21649B9AC}"/>
    <cellStyle name="Обычный 2 4 3 2 2" xfId="258" xr:uid="{03CFA403-ECB5-42A9-895A-4883BF29B545}"/>
    <cellStyle name="Обычный 2 4 3 3" xfId="161" xr:uid="{8D765BFF-B3E4-4A6C-AD7A-E79C8223E52A}"/>
    <cellStyle name="Обычный 2 4 3 3 2" xfId="282" xr:uid="{6A2ACC7E-967F-494E-AE5F-F896C352FC75}"/>
    <cellStyle name="Обычный 2 4 3 4" xfId="185" xr:uid="{6240AAE8-7CF7-4082-A2A3-2F3D79EE53D2}"/>
    <cellStyle name="Обычный 2 4 3 4 2" xfId="306" xr:uid="{E90C0AE2-648A-4F0A-8D2C-FE61E08AC354}"/>
    <cellStyle name="Обычный 2 4 3 5" xfId="210" xr:uid="{B513E842-C154-4D17-B2D0-07D235A37CC0}"/>
    <cellStyle name="Обычный 2 4 3 5 2" xfId="330" xr:uid="{B120E779-128F-417E-8B5D-3180A79982B8}"/>
    <cellStyle name="Обычный 2 4 3 6" xfId="234" xr:uid="{1821D07A-446E-4DA4-8588-A35EC068D097}"/>
    <cellStyle name="Обычный 2 4 4" xfId="118" xr:uid="{E68F261C-66B0-4E96-83F7-25662141B622}"/>
    <cellStyle name="Обычный 2 4 4 2" xfId="143" xr:uid="{BA005EDB-C280-4521-AA44-6185AC6D9AD9}"/>
    <cellStyle name="Обычный 2 4 4 2 2" xfId="264" xr:uid="{A0F90CF2-036D-4923-B4C9-55171A33C594}"/>
    <cellStyle name="Обычный 2 4 4 3" xfId="167" xr:uid="{8BAEE124-B4FA-4FCB-95A0-8EBF5E3DD242}"/>
    <cellStyle name="Обычный 2 4 4 3 2" xfId="288" xr:uid="{77718B43-F39F-4899-92CD-9163F06D09A6}"/>
    <cellStyle name="Обычный 2 4 4 4" xfId="191" xr:uid="{C2902CAF-84BF-4A6C-A91F-75D1D965C241}"/>
    <cellStyle name="Обычный 2 4 4 4 2" xfId="312" xr:uid="{1659788F-A782-4151-9A52-BA022F107673}"/>
    <cellStyle name="Обычный 2 4 4 5" xfId="216" xr:uid="{CB120261-E64E-4267-9286-41A180E5275D}"/>
    <cellStyle name="Обычный 2 4 4 5 2" xfId="336" xr:uid="{88898141-A2B4-473E-84E0-0904F434210C}"/>
    <cellStyle name="Обычный 2 4 4 6" xfId="240" xr:uid="{9285008B-348D-4B34-995E-950A45A14605}"/>
    <cellStyle name="Обычный 2 4 5" xfId="124" xr:uid="{C2133E28-B2C2-4CA8-86FB-3A1B82614DAB}"/>
    <cellStyle name="Обычный 2 4 5 2" xfId="246" xr:uid="{73BD4E02-10D6-4713-AB00-746AADF134A1}"/>
    <cellStyle name="Обычный 2 4 6" xfId="149" xr:uid="{54C3781F-E15E-41F7-9253-713DED1DBF8B}"/>
    <cellStyle name="Обычный 2 4 6 2" xfId="270" xr:uid="{75490755-D5CF-4004-8837-B5D6EE49A1D8}"/>
    <cellStyle name="Обычный 2 4 7" xfId="173" xr:uid="{7FAC8ACB-097F-439C-A66A-16FCED72336E}"/>
    <cellStyle name="Обычный 2 4 7 2" xfId="294" xr:uid="{2E131654-0938-4388-9569-2CE6C4710938}"/>
    <cellStyle name="Обычный 2 4 8" xfId="198" xr:uid="{666D3C19-CC10-4D39-9F45-1AE29E799C7F}"/>
    <cellStyle name="Обычный 2 4 8 2" xfId="318" xr:uid="{54EFB4FB-C3A4-49F7-BB58-DB558E5DE008}"/>
    <cellStyle name="Обычный 2 4 9" xfId="222" xr:uid="{B81618D1-A403-432C-8E84-6AC49FDB7683}"/>
    <cellStyle name="Обычный 2 5" xfId="21" xr:uid="{3DAFE8AC-8B03-4847-B990-BC96502F7D21}"/>
    <cellStyle name="Обычный 2 5 2" xfId="120" xr:uid="{5FC486B0-55D4-46CF-B7E9-247D2AEF6829}"/>
    <cellStyle name="Обычный 2 5 2 2" xfId="242" xr:uid="{AF8916FF-F1A0-4A8B-A592-958C0D7E3CBB}"/>
    <cellStyle name="Обычный 2 5 3" xfId="145" xr:uid="{EAA6E55E-6C22-4021-B3EF-794C53D72D38}"/>
    <cellStyle name="Обычный 2 5 3 2" xfId="266" xr:uid="{005A7AB3-FBEE-4DCD-80CF-0279B23D3AF3}"/>
    <cellStyle name="Обычный 2 5 4" xfId="169" xr:uid="{3D99F6FD-F079-409D-BE48-758BE892607A}"/>
    <cellStyle name="Обычный 2 5 4 2" xfId="290" xr:uid="{D1EA0463-22A5-4A23-8A8B-9EAA9F40AAD0}"/>
    <cellStyle name="Обычный 2 5 5" xfId="194" xr:uid="{C3B7FAB3-C939-4E23-9064-FBF52A118AD2}"/>
    <cellStyle name="Обычный 2 5 5 2" xfId="314" xr:uid="{C84C7332-764C-4802-9401-3EE60CEFF5FB}"/>
    <cellStyle name="Обычный 2 5 6" xfId="218" xr:uid="{9E31224F-AD61-461B-BC6C-A4C039190889}"/>
    <cellStyle name="Обычный 2 6" xfId="101" xr:uid="{DE750864-22B0-4D04-BF6D-24A4533C51A8}"/>
    <cellStyle name="Обычный 2 6 2" xfId="127" xr:uid="{0CC1402E-7717-4C7A-A03D-E4C5AEB5EBAB}"/>
    <cellStyle name="Обычный 2 6 2 2" xfId="248" xr:uid="{AB638635-A200-47DF-92D2-8CD73CC21CBD}"/>
    <cellStyle name="Обычный 2 6 3" xfId="151" xr:uid="{EE7480C7-01C5-4561-832E-A024B7DCD880}"/>
    <cellStyle name="Обычный 2 6 3 2" xfId="272" xr:uid="{56F8CA3B-907F-420E-A0EE-47D9415F9297}"/>
    <cellStyle name="Обычный 2 6 4" xfId="175" xr:uid="{2F785814-2B59-4B7E-901D-89DB2A4F2C31}"/>
    <cellStyle name="Обычный 2 6 4 2" xfId="296" xr:uid="{B362736A-750C-4187-853E-AA40C1BB3142}"/>
    <cellStyle name="Обычный 2 6 5" xfId="200" xr:uid="{5C47BF44-DFEC-491C-9C22-6CC816592C09}"/>
    <cellStyle name="Обычный 2 6 5 2" xfId="320" xr:uid="{81BF774D-5628-41F6-8303-5B3978449658}"/>
    <cellStyle name="Обычный 2 6 6" xfId="224" xr:uid="{4DF044BF-B704-472D-8C1C-6A50F5DC56A6}"/>
    <cellStyle name="Обычный 2 7" xfId="107" xr:uid="{191EB4A8-A8F6-442F-ABC0-23F0B33BE0DA}"/>
    <cellStyle name="Обычный 2 7 2" xfId="133" xr:uid="{DD54624A-BE5A-4351-A717-50987226E57E}"/>
    <cellStyle name="Обычный 2 7 2 2" xfId="254" xr:uid="{8BE5EA6E-C5F7-44AF-AD72-63292B77F15C}"/>
    <cellStyle name="Обычный 2 7 3" xfId="157" xr:uid="{8521BEC5-4DDE-4374-A10F-BE177C64469C}"/>
    <cellStyle name="Обычный 2 7 3 2" xfId="278" xr:uid="{1C0D7504-234D-4AC5-99A0-0D2671A7F323}"/>
    <cellStyle name="Обычный 2 7 4" xfId="181" xr:uid="{09906FE5-7BC8-43A4-9521-85BD3E32D7A7}"/>
    <cellStyle name="Обычный 2 7 4 2" xfId="302" xr:uid="{E729E4E5-A334-49AC-9B45-BDEA3AE227E5}"/>
    <cellStyle name="Обычный 2 7 5" xfId="206" xr:uid="{A84BC81E-1730-4683-8840-CDFBBCD35234}"/>
    <cellStyle name="Обычный 2 7 5 2" xfId="326" xr:uid="{EF7A21A3-AE3A-4216-8D54-FF93456868A8}"/>
    <cellStyle name="Обычный 2 7 6" xfId="230" xr:uid="{40EEA192-BB91-4608-BC86-49B5C4F561C5}"/>
    <cellStyle name="Обычный 2 8" xfId="114" xr:uid="{89E3B25C-5B1A-4F74-ADF0-5E2379E0F4DD}"/>
    <cellStyle name="Обычный 2 8 2" xfId="139" xr:uid="{3AF8A3D7-21DF-421F-B611-72F613243D4E}"/>
    <cellStyle name="Обычный 2 8 2 2" xfId="260" xr:uid="{DE1707A6-6B4D-4C12-BAE6-1A9035DCEF80}"/>
    <cellStyle name="Обычный 2 8 3" xfId="163" xr:uid="{E484FD68-8335-44CE-B46A-7AF732E7C5C7}"/>
    <cellStyle name="Обычный 2 8 3 2" xfId="284" xr:uid="{C8C7BC92-9383-48DF-884F-406D220F1745}"/>
    <cellStyle name="Обычный 2 8 4" xfId="187" xr:uid="{80842F6F-26D2-4737-B88A-6034165B4D3D}"/>
    <cellStyle name="Обычный 2 8 4 2" xfId="308" xr:uid="{473F90DE-F5EB-4E08-9400-59EA19B4FC04}"/>
    <cellStyle name="Обычный 2 8 5" xfId="212" xr:uid="{628E5483-FB51-49F2-B59A-D0CACFA3FEBD}"/>
    <cellStyle name="Обычный 2 8 5 2" xfId="332" xr:uid="{734D2A13-0C40-4906-9FE6-29C7D745102D}"/>
    <cellStyle name="Обычный 2 8 6" xfId="236" xr:uid="{810246C8-FC64-4C20-B3E1-BB62E07E939F}"/>
    <cellStyle name="Обычный 3" xfId="3" xr:uid="{9BDCAD61-928C-43C4-8FFD-C2CC2D2B8728}"/>
    <cellStyle name="Обычный 4" xfId="100" xr:uid="{6D047E55-7FFF-45DB-89F8-950BEA91846D}"/>
    <cellStyle name="Обычный 4 2" xfId="126" xr:uid="{2CBF2BB6-CC90-408A-A9D2-C266CF652570}"/>
    <cellStyle name="Обычный 5" xfId="113" xr:uid="{44990728-B1D0-4F2A-922C-83C609829103}"/>
    <cellStyle name="Обычный 6" xfId="193" xr:uid="{1E0A3F73-C7C8-4E26-80A2-FA70EE683FAB}"/>
    <cellStyle name="Обычный 7" xfId="338" xr:uid="{F98D77EE-38A4-4929-8F64-2CAB0FB6B46E}"/>
    <cellStyle name="Обычный 8" xfId="339" xr:uid="{54A2077B-CF0D-4EC3-8E8F-304E57DB9FBC}"/>
    <cellStyle name="Обычный 9" xfId="340" xr:uid="{64521BC5-D957-4605-A1A4-A3E5D77255ED}"/>
    <cellStyle name="Тысячи [0]_Example " xfId="4" xr:uid="{AA72C875-E42F-4B83-96DB-EBF80D15E74D}"/>
    <cellStyle name="Тысячи_Example " xfId="5" xr:uid="{A7735AD1-AEEB-4A9D-9D25-1E1F07E91509}"/>
    <cellStyle name="Финансовый 10" xfId="22" xr:uid="{1971A352-F809-4DEA-B982-369F1AC59379}"/>
    <cellStyle name="Финансовый 10 2" xfId="53" xr:uid="{5040ED69-705D-4A66-A876-A75599DC1E9E}"/>
    <cellStyle name="Финансовый 10 3" xfId="84" xr:uid="{A3ED693A-659A-4DD2-9EDB-2FAAD3D78DF7}"/>
    <cellStyle name="Финансовый 2" xfId="6" xr:uid="{EF843438-E363-498B-A3C6-2E8EBFA67F59}"/>
    <cellStyle name="Финансовый 2 2" xfId="15" xr:uid="{F218C39D-CD9B-4F8E-B824-813D4AD3BE22}"/>
    <cellStyle name="Финансовый 2 2 2" xfId="31" xr:uid="{FC724AEA-4A53-4D20-9E0E-9F05F3A552A2}"/>
    <cellStyle name="Финансовый 2 2 2 2" xfId="62" xr:uid="{E4B00736-656D-4DCD-A041-1AD9BA58CA8B}"/>
    <cellStyle name="Финансовый 2 2 2 3" xfId="93" xr:uid="{212EA7C6-7034-40A8-A85B-1E606F805A48}"/>
    <cellStyle name="Финансовый 2 2 3" xfId="46" xr:uid="{48CA91C9-D613-42C0-9F20-842D693D67A2}"/>
    <cellStyle name="Финансовый 2 2 4" xfId="77" xr:uid="{1BD2E6B4-AF82-4AF3-92E1-FAC46DCA8B1E}"/>
    <cellStyle name="Финансовый 2 3" xfId="23" xr:uid="{B4DB75C9-EC45-4462-9788-8920CBF3069E}"/>
    <cellStyle name="Финансовый 2 3 2" xfId="54" xr:uid="{D4C96132-A0A4-4478-9723-C75483493403}"/>
    <cellStyle name="Финансовый 2 3 3" xfId="85" xr:uid="{C2203FC2-C376-4889-ACCF-579A764D8A79}"/>
    <cellStyle name="Финансовый 2 4" xfId="38" xr:uid="{993881FA-4470-4732-A736-F351AD78E229}"/>
    <cellStyle name="Финансовый 2 5" xfId="69" xr:uid="{2BF3D60B-9E05-4475-B565-CE8C48CF3B70}"/>
    <cellStyle name="Финансовый 3" xfId="7" xr:uid="{3AF69C84-AF22-4CA5-BFE1-B0F0CB630E64}"/>
    <cellStyle name="Финансовый 3 2" xfId="16" xr:uid="{9218C88A-79A0-4090-96E9-8880241272AA}"/>
    <cellStyle name="Финансовый 3 2 2" xfId="32" xr:uid="{9DCA5E02-1F23-483B-B526-C778467B2E75}"/>
    <cellStyle name="Финансовый 3 2 2 2" xfId="63" xr:uid="{9B68677F-A57C-4AA8-9546-2849D4F55D75}"/>
    <cellStyle name="Финансовый 3 2 2 3" xfId="94" xr:uid="{772148AA-999F-4A32-A64C-1FC870FB859A}"/>
    <cellStyle name="Финансовый 3 2 3" xfId="47" xr:uid="{44536BC7-FC9C-4606-95DB-8E30632F2B30}"/>
    <cellStyle name="Финансовый 3 2 4" xfId="78" xr:uid="{B55174CA-325F-4D3E-9925-E9FFF4E55AC9}"/>
    <cellStyle name="Финансовый 3 3" xfId="24" xr:uid="{113CD17C-8261-48FF-A670-3A104368E965}"/>
    <cellStyle name="Финансовый 3 3 2" xfId="55" xr:uid="{F1C79C8C-393F-4F47-B47C-DEB617273D4D}"/>
    <cellStyle name="Финансовый 3 3 3" xfId="86" xr:uid="{4C7D94F3-63A2-420D-8E58-F0CF566E62A0}"/>
    <cellStyle name="Финансовый 3 4" xfId="39" xr:uid="{2BEF196E-15F2-49FB-87C4-32B276EE749E}"/>
    <cellStyle name="Финансовый 3 5" xfId="70" xr:uid="{53661568-26F7-43D2-B896-4F102F7EECCD}"/>
    <cellStyle name="Финансовый 4" xfId="8" xr:uid="{BAA45B65-9D84-443C-A283-3E07686E1FEF}"/>
    <cellStyle name="Финансовый 4 2" xfId="17" xr:uid="{1515CA3F-EB8C-4A97-ADE7-37D5AC3DF77A}"/>
    <cellStyle name="Финансовый 4 2 2" xfId="33" xr:uid="{8BDE9ED1-A12F-43AF-946F-1A38936334D1}"/>
    <cellStyle name="Финансовый 4 2 2 2" xfId="64" xr:uid="{AE2C459C-0C00-422F-B412-C1B479C2B45D}"/>
    <cellStyle name="Финансовый 4 2 2 3" xfId="95" xr:uid="{8C86D967-F86A-4D91-A2CA-AFCF3993948B}"/>
    <cellStyle name="Финансовый 4 2 3" xfId="48" xr:uid="{CF29CFE1-226D-41F7-9D46-AAF437EAD073}"/>
    <cellStyle name="Финансовый 4 2 4" xfId="79" xr:uid="{1838FB65-EDD8-40A5-8DA0-C0E22C08019D}"/>
    <cellStyle name="Финансовый 4 3" xfId="25" xr:uid="{CF7076CC-A8CE-486E-BC7D-785CD0A304DE}"/>
    <cellStyle name="Финансовый 4 3 2" xfId="56" xr:uid="{BBE62118-DBC1-43AE-AB12-23DF68944169}"/>
    <cellStyle name="Финансовый 4 3 3" xfId="87" xr:uid="{5E8A59B8-B6F7-4BE7-A7BD-F5922892275D}"/>
    <cellStyle name="Финансовый 4 4" xfId="40" xr:uid="{548511F5-53C2-432F-B43F-6754CE21D98C}"/>
    <cellStyle name="Финансовый 4 5" xfId="71" xr:uid="{E23A0BD2-D806-44B7-804B-8754A3B9CD4B}"/>
    <cellStyle name="Финансовый 5" xfId="9" xr:uid="{732470BE-67B1-447F-AD7D-9FC8A93103C2}"/>
    <cellStyle name="Финансовый 5 2" xfId="18" xr:uid="{B11CD785-A6A0-4E15-97D1-6106E5E42651}"/>
    <cellStyle name="Финансовый 5 2 2" xfId="34" xr:uid="{8DB873AE-10EA-4B03-BC5E-85DA15F2B762}"/>
    <cellStyle name="Финансовый 5 2 2 2" xfId="65" xr:uid="{6DDD6500-B3C6-4536-A8A7-A3CB3987055E}"/>
    <cellStyle name="Финансовый 5 2 2 3" xfId="96" xr:uid="{C98E682D-DEFC-45A4-8817-B425541CEBDA}"/>
    <cellStyle name="Финансовый 5 2 3" xfId="49" xr:uid="{E412CD0B-30D6-446D-AE63-E630700F882A}"/>
    <cellStyle name="Финансовый 5 2 4" xfId="80" xr:uid="{BD0A30F2-9593-4BA5-ADFD-DD0714F7B236}"/>
    <cellStyle name="Финансовый 5 3" xfId="26" xr:uid="{3DB88D94-5678-4717-B402-E2059752FE4F}"/>
    <cellStyle name="Финансовый 5 3 2" xfId="57" xr:uid="{2B9C0791-CEA3-4F2B-AE5F-05AB92C3B640}"/>
    <cellStyle name="Финансовый 5 3 3" xfId="88" xr:uid="{CA8F40F9-4AB2-4B47-8F8C-53B5F1B67014}"/>
    <cellStyle name="Финансовый 5 4" xfId="41" xr:uid="{3431CBBA-682B-4D4D-A3D2-31672755DD42}"/>
    <cellStyle name="Финансовый 5 5" xfId="72" xr:uid="{C2C6B76C-4E7C-47E5-8753-67210F26074F}"/>
    <cellStyle name="Финансовый 6" xfId="10" xr:uid="{71AFF7C1-D270-42D6-AE79-72E56A6DA9C6}"/>
    <cellStyle name="Финансовый 6 2" xfId="19" xr:uid="{E85A59FD-BA99-4106-A358-F8A7776202E0}"/>
    <cellStyle name="Финансовый 6 2 2" xfId="35" xr:uid="{61C7F5D9-967E-4C5E-9E76-0DDD1E7C2F8F}"/>
    <cellStyle name="Финансовый 6 2 2 2" xfId="66" xr:uid="{E1565C75-19A2-4244-B863-2698B0438D46}"/>
    <cellStyle name="Финансовый 6 2 2 3" xfId="97" xr:uid="{E43D0824-D10F-4B8A-8CBB-0FF98AFD3388}"/>
    <cellStyle name="Финансовый 6 2 3" xfId="50" xr:uid="{9184FCDF-6AB6-4C2F-B0A3-EB2F8E88BD7B}"/>
    <cellStyle name="Финансовый 6 2 4" xfId="81" xr:uid="{A7A59929-46CD-4AEC-AC01-25AE27B1AB91}"/>
    <cellStyle name="Финансовый 6 3" xfId="27" xr:uid="{89BEFC83-B9DC-41AD-8D45-741FA634C695}"/>
    <cellStyle name="Финансовый 6 3 2" xfId="58" xr:uid="{3B55C07E-5C3A-4FB1-AAB0-3E87658360AD}"/>
    <cellStyle name="Финансовый 6 3 3" xfId="89" xr:uid="{266CA977-CF67-43C0-B87E-339F547BC3E8}"/>
    <cellStyle name="Финансовый 6 4" xfId="42" xr:uid="{9E55A794-F692-4F89-AE64-734ECAF5A567}"/>
    <cellStyle name="Финансовый 6 5" xfId="73" xr:uid="{78585144-A132-498F-AB3F-E7E7D4A873D5}"/>
    <cellStyle name="Финансовый 7" xfId="11" xr:uid="{77DB6A3A-D78A-4E7A-BFD8-E36D4B83B3C5}"/>
    <cellStyle name="Финансовый 7 2" xfId="20" xr:uid="{54901E4F-BABD-4758-AEB0-5721FFC68155}"/>
    <cellStyle name="Финансовый 7 2 2" xfId="36" xr:uid="{84BE58CD-382A-47FB-9052-FF699537FA63}"/>
    <cellStyle name="Финансовый 7 2 2 2" xfId="67" xr:uid="{067C2048-A947-44DD-B437-B98774AF0D9A}"/>
    <cellStyle name="Финансовый 7 2 2 3" xfId="98" xr:uid="{41C2E156-292B-4DAD-AA94-C39883362C9B}"/>
    <cellStyle name="Финансовый 7 2 3" xfId="51" xr:uid="{C32E7F0F-6678-4853-88F2-14319DCEB2D8}"/>
    <cellStyle name="Финансовый 7 2 4" xfId="82" xr:uid="{5511ED28-0DF8-4FE0-8464-9B09A33AAA93}"/>
    <cellStyle name="Финансовый 7 3" xfId="28" xr:uid="{5E045AC2-B981-49AA-9DD7-05D658AEC89E}"/>
    <cellStyle name="Финансовый 7 3 2" xfId="59" xr:uid="{2F974763-D339-41A2-984E-8842BEAD4AA7}"/>
    <cellStyle name="Финансовый 7 3 3" xfId="90" xr:uid="{FB4A50A0-D413-4F78-8C7E-54B62BD15914}"/>
    <cellStyle name="Финансовый 7 4" xfId="43" xr:uid="{63F819A0-E46D-4B15-B734-F8CE76B8751A}"/>
    <cellStyle name="Финансовый 7 5" xfId="74" xr:uid="{25501F57-B250-4068-8038-7C2518AB0B50}"/>
    <cellStyle name="Финансовый 8" xfId="14" xr:uid="{C891D380-058D-4D0F-A889-EE82BA1D8DE4}"/>
    <cellStyle name="Финансовый 8 2" xfId="30" xr:uid="{C95C895C-6B8C-4874-A369-93D20F9B06AB}"/>
    <cellStyle name="Финансовый 8 2 2" xfId="61" xr:uid="{0D392712-5D98-458E-A4F6-B251310F15FD}"/>
    <cellStyle name="Финансовый 8 2 3" xfId="92" xr:uid="{63A2770B-E36A-4D07-84E1-91060F2BF9D8}"/>
    <cellStyle name="Финансовый 8 3" xfId="45" xr:uid="{0F40BA92-D562-4230-B359-0BB847627C0D}"/>
    <cellStyle name="Финансовый 8 4" xfId="76" xr:uid="{C140140A-F0C7-40DB-9874-1A7BC8E53C23}"/>
    <cellStyle name="Финансовый 9" xfId="13" xr:uid="{A0DD3676-7178-4FE8-A340-8306C9D1ED64}"/>
    <cellStyle name="Финансовый 9 2" xfId="29" xr:uid="{6F5D66F9-609A-4CDF-AA20-591B0A0A2C33}"/>
    <cellStyle name="Финансовый 9 2 2" xfId="60" xr:uid="{36967833-C2C4-4269-B989-4054C96D9CAD}"/>
    <cellStyle name="Финансовый 9 2 3" xfId="91" xr:uid="{BADA7D76-653D-443B-A601-9222B3AC2D81}"/>
    <cellStyle name="Финансовый 9 3" xfId="44" xr:uid="{5036480D-1DBE-4F8C-890F-DC178D2D15A9}"/>
    <cellStyle name="Финансовый 9 4" xfId="75" xr:uid="{7D21D906-BECF-4D68-ABA7-D6045A79FBBD}"/>
  </cellStyles>
  <dxfs count="11">
    <dxf>
      <font>
        <color rgb="FFFF9900"/>
      </font>
    </dxf>
    <dxf>
      <font>
        <color rgb="FFFF0000"/>
      </font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rgb="FFFF0000"/>
      </font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CC99FF"/>
      <color rgb="FFFF0000"/>
      <color rgb="FFCCFFCC"/>
      <color rgb="FFFF9900"/>
      <color rgb="FF009900"/>
      <color rgb="FFFF6600"/>
      <color rgb="FFFFC000"/>
      <color rgb="FF99CCFF"/>
      <color rgb="FF92D05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По_дням!$S$14:$S$18</c:f>
              <c:numCache>
                <c:formatCode>m/d/yyyy</c:formatCode>
                <c:ptCount val="5"/>
                <c:pt idx="0">
                  <c:v>43998</c:v>
                </c:pt>
                <c:pt idx="1">
                  <c:v>43998</c:v>
                </c:pt>
                <c:pt idx="2">
                  <c:v>43999</c:v>
                </c:pt>
                <c:pt idx="3">
                  <c:v>44000</c:v>
                </c:pt>
                <c:pt idx="4">
                  <c:v>44001</c:v>
                </c:pt>
              </c:numCache>
            </c:numRef>
          </c:cat>
          <c:val>
            <c:numRef>
              <c:f>По_дням!$T$14:$T$18</c:f>
              <c:numCache>
                <c:formatCode>[$$-409]#\ ##0.00_ ;[Red]\-[$$-409]#\ ##0.00\ </c:formatCode>
                <c:ptCount val="5"/>
                <c:pt idx="0">
                  <c:v>560.66</c:v>
                </c:pt>
                <c:pt idx="1">
                  <c:v>535.70999999999992</c:v>
                </c:pt>
                <c:pt idx="2">
                  <c:v>542.74999999999989</c:v>
                </c:pt>
                <c:pt idx="3">
                  <c:v>547.51999999999987</c:v>
                </c:pt>
                <c:pt idx="4">
                  <c:v>625.31999999999982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6F-4167-8B57-E10262E662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280560"/>
        <c:axId val="99157920"/>
      </c:lineChart>
      <c:dateAx>
        <c:axId val="4028056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9157920"/>
        <c:crosses val="autoZero"/>
        <c:auto val="1"/>
        <c:lblOffset val="100"/>
        <c:baseTimeUnit val="days"/>
      </c:dateAx>
      <c:valAx>
        <c:axId val="9915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$-409]#\ ##0.00_ ;[Red]\-[$$-409]#\ 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0280560"/>
        <c:crosses val="autoZero"/>
        <c:crossBetween val="between"/>
      </c:valAx>
      <c:spPr>
        <a:noFill/>
        <a:ln w="25400"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Торговля!$Y$6:$Y$23</c:f>
              <c:numCache>
                <c:formatCode>[$$-409]#\ ##0.00_ ;[Red]\-[$$-409]#\ ##0.00\ </c:formatCode>
                <c:ptCount val="18"/>
                <c:pt idx="0">
                  <c:v>560.66</c:v>
                </c:pt>
                <c:pt idx="1">
                  <c:v>552.41999999999996</c:v>
                </c:pt>
                <c:pt idx="2">
                  <c:v>547.92999999999995</c:v>
                </c:pt>
                <c:pt idx="3">
                  <c:v>545.93999999999994</c:v>
                </c:pt>
                <c:pt idx="4">
                  <c:v>528.94999999999993</c:v>
                </c:pt>
                <c:pt idx="5">
                  <c:v>535.70999999999992</c:v>
                </c:pt>
                <c:pt idx="6">
                  <c:v>536.21999999999991</c:v>
                </c:pt>
                <c:pt idx="7">
                  <c:v>541.7299999999999</c:v>
                </c:pt>
                <c:pt idx="8">
                  <c:v>544.7399999999999</c:v>
                </c:pt>
                <c:pt idx="9">
                  <c:v>542.74999999999989</c:v>
                </c:pt>
                <c:pt idx="10">
                  <c:v>543.25999999999988</c:v>
                </c:pt>
                <c:pt idx="11">
                  <c:v>547.51999999999987</c:v>
                </c:pt>
                <c:pt idx="12">
                  <c:v>568.81999999999982</c:v>
                </c:pt>
                <c:pt idx="13">
                  <c:v>590.11999999999978</c:v>
                </c:pt>
                <c:pt idx="14">
                  <c:v>623.91999999999973</c:v>
                </c:pt>
                <c:pt idx="15">
                  <c:v>620.21999999999969</c:v>
                </c:pt>
                <c:pt idx="16">
                  <c:v>541.51999999999964</c:v>
                </c:pt>
                <c:pt idx="17">
                  <c:v>625.3199999999996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63-41BD-AC62-9D2762E81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280560"/>
        <c:axId val="99157920"/>
      </c:lineChart>
      <c:catAx>
        <c:axId val="4028056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157920"/>
        <c:crosses val="autoZero"/>
        <c:auto val="1"/>
        <c:lblAlgn val="ctr"/>
        <c:lblOffset val="100"/>
        <c:noMultiLvlLbl val="0"/>
      </c:catAx>
      <c:valAx>
        <c:axId val="9915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$-409]#\ ##0.00_ ;[Red]\-[$$-409]#\ 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0280560"/>
        <c:crosses val="autoZero"/>
        <c:crossBetween val="between"/>
      </c:valAx>
      <c:spPr>
        <a:noFill/>
        <a:ln w="25400"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2</xdr:row>
      <xdr:rowOff>28575</xdr:rowOff>
    </xdr:from>
    <xdr:to>
      <xdr:col>27</xdr:col>
      <xdr:colOff>590550</xdr:colOff>
      <xdr:row>41</xdr:row>
      <xdr:rowOff>142875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55B440A7-7F72-4B44-955A-DC80754DD9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2</xdr:row>
      <xdr:rowOff>28575</xdr:rowOff>
    </xdr:from>
    <xdr:to>
      <xdr:col>27</xdr:col>
      <xdr:colOff>590550</xdr:colOff>
      <xdr:row>41</xdr:row>
      <xdr:rowOff>142875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89B69EF6-5BC3-4665-A912-64763F06F5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outlinePr summaryBelow="0" summaryRight="0"/>
  </sheetPr>
  <dimension ref="B1:AP1005"/>
  <sheetViews>
    <sheetView showZeros="0" tabSelected="1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21" sqref="C21"/>
    </sheetView>
  </sheetViews>
  <sheetFormatPr defaultColWidth="14.42578125" defaultRowHeight="15.75" customHeight="1"/>
  <cols>
    <col min="1" max="1" width="2.28515625" style="22" customWidth="1"/>
    <col min="2" max="2" width="4" style="23" bestFit="1" customWidth="1"/>
    <col min="3" max="3" width="13.28515625" style="22" bestFit="1" customWidth="1"/>
    <col min="4" max="4" width="8.5703125" style="22" bestFit="1" customWidth="1"/>
    <col min="5" max="5" width="11.5703125" style="22" customWidth="1"/>
    <col min="6" max="6" width="12.28515625" style="22" bestFit="1" customWidth="1"/>
    <col min="7" max="7" width="12.7109375" style="22" customWidth="1"/>
    <col min="8" max="8" width="15" style="22" customWidth="1"/>
    <col min="9" max="9" width="11" style="22" customWidth="1"/>
    <col min="10" max="10" width="12.42578125" style="22" bestFit="1" customWidth="1"/>
    <col min="11" max="12" width="11.5703125" style="22" customWidth="1"/>
    <col min="13" max="13" width="10.5703125" style="22" customWidth="1"/>
    <col min="14" max="14" width="11.5703125" style="22" customWidth="1"/>
    <col min="15" max="15" width="10.5703125" style="22" bestFit="1" customWidth="1"/>
    <col min="16" max="16" width="17" style="22" customWidth="1"/>
    <col min="17" max="17" width="13.140625" style="22" customWidth="1"/>
    <col min="18" max="18" width="10.42578125" style="22" customWidth="1"/>
    <col min="19" max="19" width="16.42578125" style="19" customWidth="1"/>
    <col min="20" max="20" width="9.5703125" style="22" hidden="1" customWidth="1"/>
    <col min="21" max="21" width="9.7109375" style="22" hidden="1" customWidth="1"/>
    <col min="22" max="22" width="17.28515625" style="22" hidden="1" customWidth="1"/>
    <col min="23" max="24" width="11.7109375" style="19" hidden="1" customWidth="1"/>
    <col min="25" max="25" width="14.42578125" style="19" hidden="1" customWidth="1"/>
    <col min="26" max="28" width="14.42578125" style="19"/>
    <col min="29" max="29" width="11.28515625" style="19" customWidth="1"/>
    <col min="30" max="30" width="8.28515625" style="22" customWidth="1"/>
    <col min="31" max="31" width="10.5703125" style="22" customWidth="1"/>
    <col min="32" max="32" width="8" style="22" bestFit="1" customWidth="1"/>
    <col min="33" max="33" width="8.140625" style="22" customWidth="1"/>
    <col min="34" max="16384" width="14.42578125" style="22"/>
  </cols>
  <sheetData>
    <row r="1" spans="2:42" s="19" customFormat="1" ht="15.75" customHeight="1">
      <c r="H1" s="20"/>
      <c r="K1" s="21"/>
      <c r="L1" s="21"/>
      <c r="P1" s="22"/>
      <c r="Q1" s="22"/>
      <c r="AD1" s="22"/>
    </row>
    <row r="2" spans="2:42" ht="25.5">
      <c r="B2" s="22"/>
      <c r="D2" s="14" t="s">
        <v>8</v>
      </c>
      <c r="E2" s="14" t="s">
        <v>9</v>
      </c>
      <c r="G2" s="14" t="s">
        <v>17</v>
      </c>
      <c r="H2" s="14" t="s">
        <v>78</v>
      </c>
      <c r="I2" s="14" t="s">
        <v>20</v>
      </c>
      <c r="J2" s="14" t="s">
        <v>18</v>
      </c>
      <c r="K2" s="14" t="s">
        <v>74</v>
      </c>
      <c r="L2" s="14" t="s">
        <v>18</v>
      </c>
      <c r="M2" s="14" t="s">
        <v>74</v>
      </c>
      <c r="O2" s="14" t="s">
        <v>80</v>
      </c>
      <c r="P2" s="16">
        <v>560.66</v>
      </c>
      <c r="R2" s="14" t="s">
        <v>79</v>
      </c>
      <c r="S2" s="38">
        <f>$P$2+$S$4+SUM($M$7:$M$777)</f>
        <v>625.31999999999994</v>
      </c>
    </row>
    <row r="3" spans="2:42" ht="12.75">
      <c r="C3" s="15" t="s">
        <v>5</v>
      </c>
      <c r="D3" s="16">
        <v>0.74</v>
      </c>
      <c r="E3" s="16">
        <v>3.7</v>
      </c>
      <c r="G3" s="14" t="s">
        <v>8</v>
      </c>
      <c r="H3" s="17">
        <f>ROUNDDOWN($S$2/$D$4,0)</f>
        <v>15</v>
      </c>
      <c r="I3" s="24">
        <v>0.19</v>
      </c>
      <c r="J3" s="17">
        <f>ROUNDDOWN($S$2/$D$4*$I$3,0)</f>
        <v>2</v>
      </c>
      <c r="K3" s="18">
        <f>IFERROR(ROUNDDOWN((($S$2*$P$4-$J$3*$D$3)/($J$3*1.25)),0),"")</f>
        <v>4</v>
      </c>
      <c r="L3" s="25">
        <v>2</v>
      </c>
      <c r="M3" s="18">
        <f>IF($L$3&gt;$H$3,"Нет!!!",IFERROR(ROUNDDOWN((($S$2*$P$4-$L$3*$D$3)/($L$3*1.25)),0),""))</f>
        <v>4</v>
      </c>
      <c r="S3" s="22"/>
      <c r="W3" s="22"/>
    </row>
    <row r="4" spans="2:42" ht="25.5">
      <c r="C4" s="15" t="s">
        <v>81</v>
      </c>
      <c r="D4" s="16">
        <v>40</v>
      </c>
      <c r="E4" s="16">
        <v>400</v>
      </c>
      <c r="G4" s="14" t="s">
        <v>9</v>
      </c>
      <c r="H4" s="17">
        <f>ROUNDDOWN($S$2/$E$4,0)</f>
        <v>1</v>
      </c>
      <c r="I4" s="24">
        <v>0.19</v>
      </c>
      <c r="J4" s="17">
        <f>ROUNDDOWN($S$2/$E$4*$I$4,0)</f>
        <v>0</v>
      </c>
      <c r="K4" s="18" t="str">
        <f>IFERROR(ROUNDDOWN((($S$2*$P$4-$J$4*$E$3)/($J$4*12.5)),0),"")</f>
        <v/>
      </c>
      <c r="L4" s="25">
        <v>1</v>
      </c>
      <c r="M4" s="18">
        <f>IF($L$4&gt;$H$4,"Нет!!!",IFERROR(ROUNDDOWN((($S$2*$P$4-$L$4*$E$3)/($L$4*12.5)),0),""))</f>
        <v>0</v>
      </c>
      <c r="O4" s="14" t="s">
        <v>19</v>
      </c>
      <c r="P4" s="26">
        <v>0.02</v>
      </c>
      <c r="R4" s="14" t="s">
        <v>7</v>
      </c>
      <c r="S4" s="38">
        <f>SUM($R$7:$R$116)</f>
        <v>0</v>
      </c>
    </row>
    <row r="5" spans="2:42" ht="15.75" customHeight="1">
      <c r="B5" s="206" t="s">
        <v>70</v>
      </c>
      <c r="C5" s="206"/>
      <c r="D5" s="206"/>
      <c r="E5" s="206"/>
      <c r="F5" s="206"/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AD5" s="27"/>
    </row>
    <row r="6" spans="2:42" s="28" customFormat="1" ht="25.5">
      <c r="B6" s="39" t="s">
        <v>4</v>
      </c>
      <c r="C6" s="8" t="s">
        <v>43</v>
      </c>
      <c r="D6" s="8" t="s">
        <v>63</v>
      </c>
      <c r="E6" s="8" t="s">
        <v>17</v>
      </c>
      <c r="F6" s="8" t="s">
        <v>55</v>
      </c>
      <c r="G6" s="8" t="s">
        <v>57</v>
      </c>
      <c r="H6" s="8" t="s">
        <v>0</v>
      </c>
      <c r="I6" s="8" t="s">
        <v>64</v>
      </c>
      <c r="J6" s="8" t="s">
        <v>1</v>
      </c>
      <c r="K6" s="8" t="s">
        <v>56</v>
      </c>
      <c r="L6" s="8" t="s">
        <v>76</v>
      </c>
      <c r="M6" s="8" t="s">
        <v>68</v>
      </c>
      <c r="N6" s="8" t="s">
        <v>65</v>
      </c>
      <c r="O6" s="8" t="s">
        <v>58</v>
      </c>
      <c r="P6" s="8" t="s">
        <v>3</v>
      </c>
      <c r="Q6" s="8" t="s">
        <v>2</v>
      </c>
      <c r="R6" s="8" t="s">
        <v>7</v>
      </c>
      <c r="S6" s="8" t="s">
        <v>21</v>
      </c>
      <c r="T6" s="8" t="s">
        <v>54</v>
      </c>
      <c r="U6" s="8" t="s">
        <v>5</v>
      </c>
      <c r="V6" s="8" t="s">
        <v>6</v>
      </c>
      <c r="W6" s="8" t="s">
        <v>77</v>
      </c>
      <c r="X6" s="8" t="s">
        <v>67</v>
      </c>
      <c r="Y6" s="9">
        <f>$P$2</f>
        <v>560.66</v>
      </c>
      <c r="AD6" s="29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</row>
    <row r="7" spans="2:42" ht="12.75">
      <c r="B7" s="44">
        <f>IF($B6="№",1,MAX($B6:$B$7)+1)</f>
        <v>1</v>
      </c>
      <c r="C7" s="45">
        <f>INT($D7)</f>
        <v>43998</v>
      </c>
      <c r="D7" s="31" t="s">
        <v>99</v>
      </c>
      <c r="E7" s="32" t="s">
        <v>100</v>
      </c>
      <c r="F7" s="32" t="s">
        <v>101</v>
      </c>
      <c r="G7" s="33">
        <v>1</v>
      </c>
      <c r="H7" s="34">
        <v>3104</v>
      </c>
      <c r="I7" s="31" t="s">
        <v>102</v>
      </c>
      <c r="J7" s="34">
        <v>3105.5</v>
      </c>
      <c r="K7" s="40">
        <f t="shared" ref="K7:K70" si="0">IFERROR(IF(OR($P$2*$C7*$G7*$V7*$H7*$J7=0,$E7="",$F7=""),0,IF(OR($F7="Long",$F7="buy"),($J7-$H7),($H7-$J7))),0)</f>
        <v>-1.5</v>
      </c>
      <c r="L7" s="41">
        <f>IFERROR($K7*4,0)</f>
        <v>-6</v>
      </c>
      <c r="M7" s="10">
        <f t="shared" ref="M7:M70" si="1">IFERROR(IF(OR($P$2*$C7*$G7*$H7*$J7=0,$E7="",$F7=""),0,$T7-$U7),0)</f>
        <v>-8.24</v>
      </c>
      <c r="N7" s="42">
        <f t="shared" ref="N7:N70" si="2">IFERROR(IF(OR($P$2*$C7*$G7*$H7*$J7=0,$E7="",$F7=""),0,$M7/$V7),0)</f>
        <v>-1.4696964292084331E-2</v>
      </c>
      <c r="O7" s="43">
        <f t="shared" ref="O7:O70" si="3">IF(OR($I7=0,$D7=0,$I7&lt;$D7),0,$I7-$D7)</f>
        <v>2.5462962366873398E-4</v>
      </c>
      <c r="P7" s="32"/>
      <c r="Q7" s="35"/>
      <c r="R7" s="36"/>
      <c r="S7" s="32"/>
      <c r="T7" s="10">
        <f t="shared" ref="T7:T70" si="4">IFERROR(IF(OR($P$2*$C7*$G7*$H7*$J7=0,$E7="",$F7=""),0,IF($W7="ME",$K7*5*$G7,$K7*50*$G7)),0)</f>
        <v>-7.5</v>
      </c>
      <c r="U7" s="11">
        <f t="shared" ref="U7:U70" si="5">IFERROR(IF(OR($P$2*$C7*$G7*$V7*$H7=0,$E7="",$F7=""),0,IF($W7="ME",$D$3*$G7,$E$3*$G7)),0)</f>
        <v>0.74</v>
      </c>
      <c r="V7" s="11">
        <f>IFERROR(IF($P$2*$C7*$G7=0,0,IF($V6="Сумма на момент открытия сделки",$P$2,$V6+$M6+$R6)),0)</f>
        <v>560.66</v>
      </c>
      <c r="W7" s="12" t="str">
        <f t="shared" ref="W7:W70" si="6">LEFT($E7,2)</f>
        <v>ME</v>
      </c>
      <c r="X7" s="13">
        <f>$D7-INT($D7)</f>
        <v>0.24273148148495238</v>
      </c>
      <c r="Y7" s="10">
        <f>$Y6+$M7+$R7</f>
        <v>552.41999999999996</v>
      </c>
      <c r="AD7" s="29"/>
      <c r="AE7" s="29"/>
      <c r="AF7" s="37"/>
      <c r="AG7" s="29"/>
      <c r="AH7" s="29"/>
      <c r="AI7" s="29"/>
      <c r="AJ7" s="29"/>
      <c r="AK7" s="29"/>
      <c r="AL7" s="29"/>
      <c r="AM7" s="29"/>
      <c r="AN7" s="29"/>
      <c r="AO7" s="29"/>
      <c r="AP7" s="29"/>
    </row>
    <row r="8" spans="2:42" ht="12.75">
      <c r="B8" s="44">
        <f>IF($B7="№",1,MAX($B7:$B$7)+1)</f>
        <v>2</v>
      </c>
      <c r="C8" s="45">
        <f t="shared" ref="C8:C71" si="7">INT($D8)</f>
        <v>43998</v>
      </c>
      <c r="D8" s="31" t="s">
        <v>103</v>
      </c>
      <c r="E8" s="32" t="s">
        <v>100</v>
      </c>
      <c r="F8" s="32" t="s">
        <v>104</v>
      </c>
      <c r="G8" s="33">
        <v>1</v>
      </c>
      <c r="H8" s="34">
        <v>3105.75</v>
      </c>
      <c r="I8" s="31" t="s">
        <v>105</v>
      </c>
      <c r="J8" s="34">
        <v>3105</v>
      </c>
      <c r="K8" s="40">
        <f t="shared" si="0"/>
        <v>-0.75</v>
      </c>
      <c r="L8" s="41">
        <f t="shared" ref="L8:L41" si="8">IFERROR($K8*4,0)</f>
        <v>-3</v>
      </c>
      <c r="M8" s="10">
        <f t="shared" si="1"/>
        <v>-4.49</v>
      </c>
      <c r="N8" s="42">
        <f t="shared" si="2"/>
        <v>-8.1278737192715701E-3</v>
      </c>
      <c r="O8" s="43">
        <f t="shared" si="3"/>
        <v>4.5138889254303649E-4</v>
      </c>
      <c r="P8" s="32"/>
      <c r="Q8" s="35"/>
      <c r="R8" s="36"/>
      <c r="S8" s="32"/>
      <c r="T8" s="10">
        <f t="shared" si="4"/>
        <v>-3.75</v>
      </c>
      <c r="U8" s="11">
        <f t="shared" si="5"/>
        <v>0.74</v>
      </c>
      <c r="V8" s="11">
        <f t="shared" ref="V8:V71" si="9">IFERROR(IF($P$2*$C8*$G8=0,0,IF($V7="Сумма на момент открытия сделки",$P$2,$V7+$M7+$R7)),0)</f>
        <v>552.41999999999996</v>
      </c>
      <c r="W8" s="12" t="str">
        <f t="shared" si="6"/>
        <v>ME</v>
      </c>
      <c r="X8" s="13">
        <f t="shared" ref="X8:X71" si="10">$D8-INT($D8)</f>
        <v>0.24304398147796746</v>
      </c>
      <c r="Y8" s="10">
        <f t="shared" ref="Y8:Y71" si="11">$Y7+$M8+$R8</f>
        <v>547.92999999999995</v>
      </c>
      <c r="AD8" s="29"/>
      <c r="AE8" s="29"/>
      <c r="AF8" s="37"/>
      <c r="AG8" s="29"/>
      <c r="AH8" s="29"/>
      <c r="AI8" s="29"/>
      <c r="AJ8" s="29"/>
      <c r="AK8" s="29"/>
      <c r="AL8" s="29"/>
      <c r="AM8" s="29"/>
      <c r="AN8" s="29"/>
      <c r="AO8" s="29"/>
      <c r="AP8" s="29"/>
    </row>
    <row r="9" spans="2:42" ht="12.75">
      <c r="B9" s="44">
        <f>IF($B8="№",1,MAX($B$7:$B8)+1)</f>
        <v>3</v>
      </c>
      <c r="C9" s="45">
        <f t="shared" si="7"/>
        <v>43998</v>
      </c>
      <c r="D9" s="31" t="s">
        <v>106</v>
      </c>
      <c r="E9" s="32" t="s">
        <v>100</v>
      </c>
      <c r="F9" s="32" t="s">
        <v>104</v>
      </c>
      <c r="G9" s="33">
        <v>1</v>
      </c>
      <c r="H9" s="34">
        <v>3106</v>
      </c>
      <c r="I9" s="31" t="s">
        <v>107</v>
      </c>
      <c r="J9" s="34">
        <v>3105.75</v>
      </c>
      <c r="K9" s="40">
        <f t="shared" si="0"/>
        <v>-0.25</v>
      </c>
      <c r="L9" s="41">
        <f t="shared" si="8"/>
        <v>-1</v>
      </c>
      <c r="M9" s="10">
        <f t="shared" si="1"/>
        <v>-1.99</v>
      </c>
      <c r="N9" s="42">
        <f t="shared" si="2"/>
        <v>-3.6318507838592525E-3</v>
      </c>
      <c r="O9" s="43">
        <f t="shared" si="3"/>
        <v>2.3148148466134444E-4</v>
      </c>
      <c r="P9" s="32"/>
      <c r="Q9" s="35"/>
      <c r="R9" s="36"/>
      <c r="S9" s="32"/>
      <c r="T9" s="10">
        <f t="shared" si="4"/>
        <v>-1.25</v>
      </c>
      <c r="U9" s="11">
        <f t="shared" si="5"/>
        <v>0.74</v>
      </c>
      <c r="V9" s="11">
        <f t="shared" si="9"/>
        <v>547.92999999999995</v>
      </c>
      <c r="W9" s="12" t="str">
        <f t="shared" si="6"/>
        <v>ME</v>
      </c>
      <c r="X9" s="13">
        <f t="shared" si="10"/>
        <v>0.24548611111094942</v>
      </c>
      <c r="Y9" s="10">
        <f t="shared" si="11"/>
        <v>545.93999999999994</v>
      </c>
      <c r="AD9" s="29"/>
      <c r="AE9" s="29"/>
      <c r="AF9" s="37"/>
      <c r="AG9" s="29"/>
      <c r="AH9" s="29"/>
      <c r="AI9" s="29"/>
      <c r="AJ9" s="29"/>
      <c r="AK9" s="29"/>
      <c r="AL9" s="29"/>
      <c r="AM9" s="29"/>
      <c r="AN9" s="29"/>
      <c r="AO9" s="29"/>
      <c r="AP9" s="29"/>
    </row>
    <row r="10" spans="2:42" ht="12.75">
      <c r="B10" s="44">
        <f>IF($B9="№",1,MAX($B$7:$B9)+1)</f>
        <v>4</v>
      </c>
      <c r="C10" s="45">
        <f t="shared" si="7"/>
        <v>43998</v>
      </c>
      <c r="D10" s="31" t="s">
        <v>108</v>
      </c>
      <c r="E10" s="32" t="s">
        <v>100</v>
      </c>
      <c r="F10" s="32" t="s">
        <v>104</v>
      </c>
      <c r="G10" s="33">
        <v>1</v>
      </c>
      <c r="H10" s="34">
        <v>3106</v>
      </c>
      <c r="I10" s="31" t="s">
        <v>109</v>
      </c>
      <c r="J10" s="34">
        <v>3102.75</v>
      </c>
      <c r="K10" s="40">
        <f t="shared" si="0"/>
        <v>-3.25</v>
      </c>
      <c r="L10" s="41">
        <f t="shared" si="8"/>
        <v>-13</v>
      </c>
      <c r="M10" s="10">
        <f t="shared" si="1"/>
        <v>-16.989999999999998</v>
      </c>
      <c r="N10" s="42">
        <f t="shared" si="2"/>
        <v>-3.1120635967322417E-2</v>
      </c>
      <c r="O10" s="43">
        <f t="shared" si="3"/>
        <v>3.7731481497758068E-3</v>
      </c>
      <c r="P10" s="32"/>
      <c r="Q10" s="35"/>
      <c r="R10" s="36"/>
      <c r="S10" s="32"/>
      <c r="T10" s="10">
        <f t="shared" si="4"/>
        <v>-16.25</v>
      </c>
      <c r="U10" s="11">
        <f t="shared" si="5"/>
        <v>0.74</v>
      </c>
      <c r="V10" s="11">
        <f t="shared" si="9"/>
        <v>545.93999999999994</v>
      </c>
      <c r="W10" s="12" t="str">
        <f t="shared" si="6"/>
        <v>ME</v>
      </c>
      <c r="X10" s="13">
        <f t="shared" si="10"/>
        <v>0.24585648148058681</v>
      </c>
      <c r="Y10" s="10">
        <f t="shared" si="11"/>
        <v>528.94999999999993</v>
      </c>
      <c r="AF10" s="37"/>
      <c r="AG10" s="29"/>
      <c r="AH10" s="29"/>
      <c r="AI10" s="29"/>
      <c r="AJ10" s="29"/>
      <c r="AK10" s="29"/>
      <c r="AL10" s="29"/>
      <c r="AM10" s="29"/>
      <c r="AN10" s="29"/>
      <c r="AO10" s="29"/>
      <c r="AP10" s="29"/>
    </row>
    <row r="11" spans="2:42" ht="12.75">
      <c r="B11" s="44">
        <f>IF($B10="№",1,MAX($B$7:$B10)+1)</f>
        <v>5</v>
      </c>
      <c r="C11" s="45">
        <f t="shared" si="7"/>
        <v>43998</v>
      </c>
      <c r="D11" s="31" t="s">
        <v>110</v>
      </c>
      <c r="E11" s="32" t="s">
        <v>100</v>
      </c>
      <c r="F11" s="32" t="s">
        <v>104</v>
      </c>
      <c r="G11" s="33">
        <v>1</v>
      </c>
      <c r="H11" s="34">
        <v>3094</v>
      </c>
      <c r="I11" s="31" t="s">
        <v>111</v>
      </c>
      <c r="J11" s="34">
        <v>3095.5</v>
      </c>
      <c r="K11" s="40">
        <f t="shared" si="0"/>
        <v>1.5</v>
      </c>
      <c r="L11" s="41">
        <f t="shared" si="8"/>
        <v>6</v>
      </c>
      <c r="M11" s="10">
        <f t="shared" si="1"/>
        <v>6.76</v>
      </c>
      <c r="N11" s="42">
        <f t="shared" si="2"/>
        <v>1.2780035920219304E-2</v>
      </c>
      <c r="O11" s="43">
        <f t="shared" si="3"/>
        <v>9.2592592409346253E-5</v>
      </c>
      <c r="P11" s="32"/>
      <c r="Q11" s="35"/>
      <c r="R11" s="36"/>
      <c r="S11" s="32"/>
      <c r="T11" s="10">
        <f t="shared" si="4"/>
        <v>7.5</v>
      </c>
      <c r="U11" s="11">
        <f t="shared" si="5"/>
        <v>0.74</v>
      </c>
      <c r="V11" s="11">
        <f t="shared" si="9"/>
        <v>528.94999999999993</v>
      </c>
      <c r="W11" s="12" t="str">
        <f t="shared" si="6"/>
        <v>ME</v>
      </c>
      <c r="X11" s="13">
        <f t="shared" si="10"/>
        <v>0.25321759259531973</v>
      </c>
      <c r="Y11" s="10">
        <f t="shared" si="11"/>
        <v>535.70999999999992</v>
      </c>
      <c r="AD11" s="29"/>
      <c r="AE11" s="29"/>
      <c r="AF11" s="37"/>
      <c r="AG11" s="29"/>
      <c r="AH11" s="29"/>
      <c r="AI11" s="29"/>
      <c r="AJ11" s="29"/>
      <c r="AK11" s="29"/>
      <c r="AL11" s="29"/>
      <c r="AM11" s="29"/>
      <c r="AN11" s="29"/>
      <c r="AO11" s="29"/>
      <c r="AP11" s="29"/>
    </row>
    <row r="12" spans="2:42" ht="12.75">
      <c r="B12" s="44">
        <f>IF($B11="№",1,MAX($B$7:$B11)+1)</f>
        <v>6</v>
      </c>
      <c r="C12" s="45">
        <f t="shared" si="7"/>
        <v>43999</v>
      </c>
      <c r="D12" s="31" t="s">
        <v>112</v>
      </c>
      <c r="E12" s="32" t="s">
        <v>100</v>
      </c>
      <c r="F12" s="32" t="s">
        <v>101</v>
      </c>
      <c r="G12" s="33">
        <v>1</v>
      </c>
      <c r="H12" s="34">
        <v>3130.25</v>
      </c>
      <c r="I12" s="31" t="s">
        <v>113</v>
      </c>
      <c r="J12" s="34">
        <v>3130</v>
      </c>
      <c r="K12" s="40">
        <f t="shared" si="0"/>
        <v>0.25</v>
      </c>
      <c r="L12" s="41">
        <f t="shared" si="8"/>
        <v>1</v>
      </c>
      <c r="M12" s="10">
        <f t="shared" si="1"/>
        <v>0.51</v>
      </c>
      <c r="N12" s="42">
        <f t="shared" si="2"/>
        <v>9.5200761606092866E-4</v>
      </c>
      <c r="O12" s="43">
        <f t="shared" si="3"/>
        <v>4.5138888526707888E-4</v>
      </c>
      <c r="P12" s="32"/>
      <c r="Q12" s="35"/>
      <c r="R12" s="36"/>
      <c r="S12" s="32"/>
      <c r="T12" s="10">
        <f t="shared" si="4"/>
        <v>1.25</v>
      </c>
      <c r="U12" s="11">
        <f t="shared" si="5"/>
        <v>0.74</v>
      </c>
      <c r="V12" s="11">
        <f t="shared" si="9"/>
        <v>535.70999999999992</v>
      </c>
      <c r="W12" s="12" t="str">
        <f t="shared" si="6"/>
        <v>ME</v>
      </c>
      <c r="X12" s="13">
        <f t="shared" si="10"/>
        <v>0.53616898148175096</v>
      </c>
      <c r="Y12" s="10">
        <f t="shared" si="11"/>
        <v>536.21999999999991</v>
      </c>
      <c r="AD12" s="29"/>
      <c r="AE12" s="29"/>
      <c r="AF12" s="37"/>
      <c r="AG12" s="29"/>
      <c r="AH12" s="29"/>
      <c r="AI12" s="29"/>
      <c r="AJ12" s="29"/>
      <c r="AK12" s="29"/>
      <c r="AL12" s="29"/>
      <c r="AM12" s="29"/>
      <c r="AN12" s="29"/>
      <c r="AO12" s="29"/>
      <c r="AP12" s="29"/>
    </row>
    <row r="13" spans="2:42" ht="12.75">
      <c r="B13" s="44">
        <f>IF($B12="№",1,MAX($B$7:$B12)+1)</f>
        <v>7</v>
      </c>
      <c r="C13" s="45">
        <f t="shared" si="7"/>
        <v>43999</v>
      </c>
      <c r="D13" s="31" t="s">
        <v>114</v>
      </c>
      <c r="E13" s="32" t="s">
        <v>100</v>
      </c>
      <c r="F13" s="32" t="s">
        <v>101</v>
      </c>
      <c r="G13" s="33">
        <v>1</v>
      </c>
      <c r="H13" s="34">
        <v>3129</v>
      </c>
      <c r="I13" s="31" t="s">
        <v>115</v>
      </c>
      <c r="J13" s="34">
        <v>3127.75</v>
      </c>
      <c r="K13" s="40">
        <f t="shared" si="0"/>
        <v>1.25</v>
      </c>
      <c r="L13" s="41">
        <f t="shared" si="8"/>
        <v>5</v>
      </c>
      <c r="M13" s="10">
        <f t="shared" si="1"/>
        <v>5.51</v>
      </c>
      <c r="N13" s="42">
        <f t="shared" si="2"/>
        <v>1.0275633135653278E-2</v>
      </c>
      <c r="O13" s="43">
        <f t="shared" si="3"/>
        <v>2.1990740788169205E-4</v>
      </c>
      <c r="P13" s="32"/>
      <c r="Q13" s="35"/>
      <c r="R13" s="36"/>
      <c r="S13" s="32"/>
      <c r="T13" s="10">
        <f t="shared" si="4"/>
        <v>6.25</v>
      </c>
      <c r="U13" s="11">
        <f t="shared" si="5"/>
        <v>0.74</v>
      </c>
      <c r="V13" s="11">
        <f t="shared" si="9"/>
        <v>536.21999999999991</v>
      </c>
      <c r="W13" s="12" t="str">
        <f t="shared" si="6"/>
        <v>ME</v>
      </c>
      <c r="X13" s="13">
        <f t="shared" si="10"/>
        <v>0.53824074073781958</v>
      </c>
      <c r="Y13" s="10">
        <f t="shared" si="11"/>
        <v>541.7299999999999</v>
      </c>
      <c r="AG13" s="29"/>
      <c r="AH13" s="29"/>
      <c r="AI13" s="29"/>
      <c r="AJ13" s="29"/>
      <c r="AK13" s="29"/>
      <c r="AL13" s="29"/>
      <c r="AM13" s="29"/>
      <c r="AN13" s="29"/>
      <c r="AO13" s="29"/>
      <c r="AP13" s="29"/>
    </row>
    <row r="14" spans="2:42" ht="12.75">
      <c r="B14" s="44">
        <f>IF($B13="№",1,MAX($B$7:$B13)+1)</f>
        <v>8</v>
      </c>
      <c r="C14" s="45">
        <f t="shared" si="7"/>
        <v>43999</v>
      </c>
      <c r="D14" s="31" t="s">
        <v>116</v>
      </c>
      <c r="E14" s="32" t="s">
        <v>100</v>
      </c>
      <c r="F14" s="32" t="s">
        <v>104</v>
      </c>
      <c r="G14" s="33">
        <v>1</v>
      </c>
      <c r="H14" s="34">
        <v>3106.5</v>
      </c>
      <c r="I14" s="31" t="s">
        <v>117</v>
      </c>
      <c r="J14" s="34">
        <v>3107.25</v>
      </c>
      <c r="K14" s="40">
        <f t="shared" si="0"/>
        <v>0.75</v>
      </c>
      <c r="L14" s="41">
        <f t="shared" si="8"/>
        <v>3</v>
      </c>
      <c r="M14" s="10">
        <f t="shared" si="1"/>
        <v>3.01</v>
      </c>
      <c r="N14" s="42">
        <f t="shared" si="2"/>
        <v>5.5562734203385457E-3</v>
      </c>
      <c r="O14" s="43">
        <f t="shared" si="3"/>
        <v>1.2384259243845008E-3</v>
      </c>
      <c r="P14" s="32"/>
      <c r="Q14" s="35"/>
      <c r="R14" s="36"/>
      <c r="S14" s="32"/>
      <c r="T14" s="10">
        <f t="shared" si="4"/>
        <v>3.75</v>
      </c>
      <c r="U14" s="11">
        <f t="shared" si="5"/>
        <v>0.74</v>
      </c>
      <c r="V14" s="11">
        <f t="shared" si="9"/>
        <v>541.7299999999999</v>
      </c>
      <c r="W14" s="12" t="str">
        <f t="shared" si="6"/>
        <v>ME</v>
      </c>
      <c r="X14" s="13">
        <f t="shared" si="10"/>
        <v>0.86741898148466134</v>
      </c>
      <c r="Y14" s="10">
        <f t="shared" si="11"/>
        <v>544.7399999999999</v>
      </c>
      <c r="AD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</row>
    <row r="15" spans="2:42" ht="12.75">
      <c r="B15" s="44">
        <f>IF($B14="№",1,MAX($B$7:$B14)+1)</f>
        <v>9</v>
      </c>
      <c r="C15" s="45">
        <f t="shared" si="7"/>
        <v>43999</v>
      </c>
      <c r="D15" s="31" t="s">
        <v>118</v>
      </c>
      <c r="E15" s="32" t="s">
        <v>100</v>
      </c>
      <c r="F15" s="32" t="s">
        <v>101</v>
      </c>
      <c r="G15" s="33">
        <v>1</v>
      </c>
      <c r="H15" s="34">
        <v>3106.25</v>
      </c>
      <c r="I15" s="31" t="s">
        <v>119</v>
      </c>
      <c r="J15" s="34">
        <v>3106.5</v>
      </c>
      <c r="K15" s="40">
        <f t="shared" si="0"/>
        <v>-0.25</v>
      </c>
      <c r="L15" s="41">
        <f t="shared" si="8"/>
        <v>-1</v>
      </c>
      <c r="M15" s="10">
        <f t="shared" si="1"/>
        <v>-1.99</v>
      </c>
      <c r="N15" s="42">
        <f t="shared" si="2"/>
        <v>-3.6531189191173776E-3</v>
      </c>
      <c r="O15" s="43">
        <f t="shared" si="3"/>
        <v>1.5046296248328872E-3</v>
      </c>
      <c r="P15" s="32"/>
      <c r="Q15" s="35"/>
      <c r="R15" s="36"/>
      <c r="S15" s="32"/>
      <c r="T15" s="10">
        <f t="shared" si="4"/>
        <v>-1.25</v>
      </c>
      <c r="U15" s="11">
        <f t="shared" si="5"/>
        <v>0.74</v>
      </c>
      <c r="V15" s="11">
        <f t="shared" si="9"/>
        <v>544.7399999999999</v>
      </c>
      <c r="W15" s="12" t="str">
        <f t="shared" si="6"/>
        <v>ME</v>
      </c>
      <c r="X15" s="13">
        <f t="shared" si="10"/>
        <v>0.87108796296524815</v>
      </c>
      <c r="Y15" s="10">
        <f t="shared" si="11"/>
        <v>542.74999999999989</v>
      </c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</row>
    <row r="16" spans="2:42" ht="12.75">
      <c r="B16" s="44">
        <f>IF($B15="№",1,MAX($B$7:$B15)+1)</f>
        <v>10</v>
      </c>
      <c r="C16" s="45">
        <f t="shared" si="7"/>
        <v>44000</v>
      </c>
      <c r="D16" s="31" t="s">
        <v>120</v>
      </c>
      <c r="E16" s="32" t="s">
        <v>100</v>
      </c>
      <c r="F16" s="32" t="s">
        <v>101</v>
      </c>
      <c r="G16" s="33">
        <v>1</v>
      </c>
      <c r="H16" s="34">
        <v>3090.75</v>
      </c>
      <c r="I16" s="31" t="s">
        <v>121</v>
      </c>
      <c r="J16" s="34">
        <v>3090.5</v>
      </c>
      <c r="K16" s="40">
        <f t="shared" si="0"/>
        <v>0.25</v>
      </c>
      <c r="L16" s="41">
        <f t="shared" si="8"/>
        <v>1</v>
      </c>
      <c r="M16" s="10">
        <f t="shared" si="1"/>
        <v>0.51</v>
      </c>
      <c r="N16" s="42">
        <f t="shared" si="2"/>
        <v>9.3965914325195785E-4</v>
      </c>
      <c r="O16" s="43">
        <f t="shared" si="3"/>
        <v>2.78935184906004E-3</v>
      </c>
      <c r="P16" s="32"/>
      <c r="Q16" s="35"/>
      <c r="R16" s="36"/>
      <c r="S16" s="32"/>
      <c r="T16" s="10">
        <f t="shared" si="4"/>
        <v>1.25</v>
      </c>
      <c r="U16" s="11">
        <f t="shared" si="5"/>
        <v>0.74</v>
      </c>
      <c r="V16" s="11">
        <f t="shared" si="9"/>
        <v>542.74999999999989</v>
      </c>
      <c r="W16" s="12" t="str">
        <f t="shared" si="6"/>
        <v>ME</v>
      </c>
      <c r="X16" s="13">
        <f t="shared" si="10"/>
        <v>0.22024305555532919</v>
      </c>
      <c r="Y16" s="10">
        <f t="shared" si="11"/>
        <v>543.25999999999988</v>
      </c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</row>
    <row r="17" spans="2:42" ht="12.75">
      <c r="B17" s="44">
        <f>IF($B16="№",1,MAX($B$7:$B16)+1)</f>
        <v>11</v>
      </c>
      <c r="C17" s="45">
        <f t="shared" si="7"/>
        <v>44000</v>
      </c>
      <c r="D17" s="31" t="s">
        <v>122</v>
      </c>
      <c r="E17" s="32" t="s">
        <v>100</v>
      </c>
      <c r="F17" s="32" t="s">
        <v>104</v>
      </c>
      <c r="G17" s="33">
        <v>1</v>
      </c>
      <c r="H17" s="34">
        <v>3084.5</v>
      </c>
      <c r="I17" s="31" t="s">
        <v>123</v>
      </c>
      <c r="J17" s="34">
        <v>3085.5</v>
      </c>
      <c r="K17" s="40">
        <f t="shared" si="0"/>
        <v>1</v>
      </c>
      <c r="L17" s="41">
        <f t="shared" si="8"/>
        <v>4</v>
      </c>
      <c r="M17" s="10">
        <f t="shared" si="1"/>
        <v>4.26</v>
      </c>
      <c r="N17" s="42">
        <f t="shared" si="2"/>
        <v>7.8415491661451252E-3</v>
      </c>
      <c r="O17" s="43">
        <f t="shared" si="3"/>
        <v>1.5740740782348439E-3</v>
      </c>
      <c r="P17" s="32"/>
      <c r="Q17" s="35"/>
      <c r="R17" s="36"/>
      <c r="S17" s="32"/>
      <c r="T17" s="10">
        <f t="shared" si="4"/>
        <v>5</v>
      </c>
      <c r="U17" s="11">
        <f t="shared" si="5"/>
        <v>0.74</v>
      </c>
      <c r="V17" s="11">
        <f t="shared" si="9"/>
        <v>543.25999999999988</v>
      </c>
      <c r="W17" s="12" t="str">
        <f t="shared" si="6"/>
        <v>ME</v>
      </c>
      <c r="X17" s="13">
        <f t="shared" si="10"/>
        <v>0.23405092592292931</v>
      </c>
      <c r="Y17" s="10">
        <f t="shared" si="11"/>
        <v>547.51999999999987</v>
      </c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</row>
    <row r="18" spans="2:42" ht="12.75">
      <c r="B18" s="44">
        <f>IF($B17="№",1,MAX($B$7:$B17)+1)</f>
        <v>12</v>
      </c>
      <c r="C18" s="45">
        <f t="shared" si="7"/>
        <v>44001</v>
      </c>
      <c r="D18" s="31" t="s">
        <v>124</v>
      </c>
      <c r="E18" s="32" t="s">
        <v>125</v>
      </c>
      <c r="F18" s="32" t="s">
        <v>104</v>
      </c>
      <c r="G18" s="33">
        <v>1</v>
      </c>
      <c r="H18" s="34">
        <v>3121.5</v>
      </c>
      <c r="I18" s="31" t="s">
        <v>126</v>
      </c>
      <c r="J18" s="34">
        <v>3122</v>
      </c>
      <c r="K18" s="40">
        <f t="shared" si="0"/>
        <v>0.5</v>
      </c>
      <c r="L18" s="41">
        <f t="shared" si="8"/>
        <v>2</v>
      </c>
      <c r="M18" s="10">
        <f t="shared" si="1"/>
        <v>21.3</v>
      </c>
      <c r="N18" s="42">
        <f t="shared" si="2"/>
        <v>3.8902688486265352E-2</v>
      </c>
      <c r="O18" s="43">
        <f t="shared" si="3"/>
        <v>8.101852290565148E-5</v>
      </c>
      <c r="P18" s="32"/>
      <c r="Q18" s="35"/>
      <c r="R18" s="36"/>
      <c r="S18" s="32"/>
      <c r="T18" s="10">
        <f t="shared" si="4"/>
        <v>25</v>
      </c>
      <c r="U18" s="11">
        <f t="shared" si="5"/>
        <v>3.7</v>
      </c>
      <c r="V18" s="11">
        <f t="shared" si="9"/>
        <v>547.51999999999987</v>
      </c>
      <c r="W18" s="12" t="str">
        <f t="shared" si="6"/>
        <v>EP</v>
      </c>
      <c r="X18" s="13">
        <f t="shared" si="10"/>
        <v>0.64459490740409819</v>
      </c>
      <c r="Y18" s="10">
        <f t="shared" si="11"/>
        <v>568.81999999999982</v>
      </c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</row>
    <row r="19" spans="2:42" ht="12.75">
      <c r="B19" s="44">
        <f>IF($B18="№",1,MAX($B$7:$B18)+1)</f>
        <v>13</v>
      </c>
      <c r="C19" s="45">
        <f t="shared" si="7"/>
        <v>44001</v>
      </c>
      <c r="D19" s="31" t="s">
        <v>127</v>
      </c>
      <c r="E19" s="32" t="s">
        <v>125</v>
      </c>
      <c r="F19" s="32" t="s">
        <v>104</v>
      </c>
      <c r="G19" s="33">
        <v>1</v>
      </c>
      <c r="H19" s="34">
        <v>3122.25</v>
      </c>
      <c r="I19" s="31" t="s">
        <v>128</v>
      </c>
      <c r="J19" s="34">
        <v>3122.75</v>
      </c>
      <c r="K19" s="40">
        <f t="shared" si="0"/>
        <v>0.5</v>
      </c>
      <c r="L19" s="41">
        <f t="shared" si="8"/>
        <v>2</v>
      </c>
      <c r="M19" s="10">
        <f t="shared" si="1"/>
        <v>21.3</v>
      </c>
      <c r="N19" s="42">
        <f t="shared" si="2"/>
        <v>3.7445940719384001E-2</v>
      </c>
      <c r="O19" s="43">
        <f t="shared" si="3"/>
        <v>1.6203703853534535E-4</v>
      </c>
      <c r="P19" s="32"/>
      <c r="Q19" s="35"/>
      <c r="R19" s="36"/>
      <c r="S19" s="32"/>
      <c r="T19" s="10">
        <f t="shared" si="4"/>
        <v>25</v>
      </c>
      <c r="U19" s="11">
        <f t="shared" si="5"/>
        <v>3.7</v>
      </c>
      <c r="V19" s="11">
        <f t="shared" si="9"/>
        <v>568.81999999999982</v>
      </c>
      <c r="W19" s="12" t="str">
        <f t="shared" si="6"/>
        <v>EP</v>
      </c>
      <c r="X19" s="13">
        <f t="shared" si="10"/>
        <v>0.64526620370452292</v>
      </c>
      <c r="Y19" s="10">
        <f t="shared" si="11"/>
        <v>590.11999999999978</v>
      </c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</row>
    <row r="20" spans="2:42" ht="12.75">
      <c r="B20" s="44">
        <f>IF($B19="№",1,MAX($B$7:$B19)+1)</f>
        <v>14</v>
      </c>
      <c r="C20" s="45">
        <f t="shared" si="7"/>
        <v>44001</v>
      </c>
      <c r="D20" s="31" t="s">
        <v>129</v>
      </c>
      <c r="E20" s="32" t="s">
        <v>125</v>
      </c>
      <c r="F20" s="32" t="s">
        <v>104</v>
      </c>
      <c r="G20" s="33">
        <v>1</v>
      </c>
      <c r="H20" s="34">
        <v>3121.75</v>
      </c>
      <c r="I20" s="31" t="s">
        <v>130</v>
      </c>
      <c r="J20" s="34">
        <v>3122.5</v>
      </c>
      <c r="K20" s="40">
        <f t="shared" si="0"/>
        <v>0.75</v>
      </c>
      <c r="L20" s="41">
        <f t="shared" si="8"/>
        <v>3</v>
      </c>
      <c r="M20" s="10">
        <f t="shared" si="1"/>
        <v>33.799999999999997</v>
      </c>
      <c r="N20" s="42">
        <f t="shared" si="2"/>
        <v>5.727648613841254E-2</v>
      </c>
      <c r="O20" s="43">
        <f t="shared" si="3"/>
        <v>6.9444446125999093E-5</v>
      </c>
      <c r="P20" s="32"/>
      <c r="Q20" s="35"/>
      <c r="R20" s="36"/>
      <c r="S20" s="32"/>
      <c r="T20" s="10">
        <f t="shared" si="4"/>
        <v>37.5</v>
      </c>
      <c r="U20" s="11">
        <f t="shared" si="5"/>
        <v>3.7</v>
      </c>
      <c r="V20" s="11">
        <f t="shared" si="9"/>
        <v>590.11999999999978</v>
      </c>
      <c r="W20" s="12" t="str">
        <f t="shared" si="6"/>
        <v>EP</v>
      </c>
      <c r="X20" s="13">
        <f t="shared" si="10"/>
        <v>0.64556712962803431</v>
      </c>
      <c r="Y20" s="10">
        <f t="shared" si="11"/>
        <v>623.91999999999973</v>
      </c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</row>
    <row r="21" spans="2:42" ht="12.75">
      <c r="B21" s="44">
        <f>IF($B20="№",1,MAX($B$7:$B20)+1)</f>
        <v>15</v>
      </c>
      <c r="C21" s="45">
        <f t="shared" si="7"/>
        <v>44001</v>
      </c>
      <c r="D21" s="31" t="s">
        <v>131</v>
      </c>
      <c r="E21" s="32" t="s">
        <v>125</v>
      </c>
      <c r="F21" s="32" t="s">
        <v>104</v>
      </c>
      <c r="G21" s="33">
        <v>1</v>
      </c>
      <c r="H21" s="34">
        <v>3120.75</v>
      </c>
      <c r="I21" s="31" t="s">
        <v>132</v>
      </c>
      <c r="J21" s="34">
        <v>3120.75</v>
      </c>
      <c r="K21" s="40">
        <f t="shared" si="0"/>
        <v>0</v>
      </c>
      <c r="L21" s="41">
        <f t="shared" si="8"/>
        <v>0</v>
      </c>
      <c r="M21" s="10">
        <f t="shared" si="1"/>
        <v>-3.7</v>
      </c>
      <c r="N21" s="42">
        <f t="shared" si="2"/>
        <v>-5.9302474676240571E-3</v>
      </c>
      <c r="O21" s="43">
        <f t="shared" si="3"/>
        <v>3.2407406979473308E-4</v>
      </c>
      <c r="P21" s="32"/>
      <c r="Q21" s="35"/>
      <c r="R21" s="36"/>
      <c r="S21" s="32"/>
      <c r="T21" s="10">
        <f t="shared" si="4"/>
        <v>0</v>
      </c>
      <c r="U21" s="11">
        <f t="shared" si="5"/>
        <v>3.7</v>
      </c>
      <c r="V21" s="11">
        <f t="shared" si="9"/>
        <v>623.91999999999973</v>
      </c>
      <c r="W21" s="12" t="str">
        <f t="shared" si="6"/>
        <v>EP</v>
      </c>
      <c r="X21" s="13">
        <f t="shared" si="10"/>
        <v>0.64701388889079681</v>
      </c>
      <c r="Y21" s="10">
        <f t="shared" si="11"/>
        <v>620.21999999999969</v>
      </c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</row>
    <row r="22" spans="2:42" ht="12.75">
      <c r="B22" s="44">
        <f>IF($B21="№",1,MAX($B$7:$B21)+1)</f>
        <v>16</v>
      </c>
      <c r="C22" s="45">
        <f t="shared" si="7"/>
        <v>44001</v>
      </c>
      <c r="D22" s="31" t="s">
        <v>133</v>
      </c>
      <c r="E22" s="32" t="s">
        <v>125</v>
      </c>
      <c r="F22" s="32" t="s">
        <v>104</v>
      </c>
      <c r="G22" s="33">
        <v>1</v>
      </c>
      <c r="H22" s="34">
        <v>3121</v>
      </c>
      <c r="I22" s="31" t="s">
        <v>134</v>
      </c>
      <c r="J22" s="34">
        <v>3119.5</v>
      </c>
      <c r="K22" s="40">
        <f t="shared" si="0"/>
        <v>-1.5</v>
      </c>
      <c r="L22" s="41">
        <f t="shared" si="8"/>
        <v>-6</v>
      </c>
      <c r="M22" s="10">
        <f t="shared" si="1"/>
        <v>-78.7</v>
      </c>
      <c r="N22" s="42">
        <f t="shared" si="2"/>
        <v>-0.12689045822450104</v>
      </c>
      <c r="O22" s="43">
        <f t="shared" si="3"/>
        <v>2.1643518484779634E-3</v>
      </c>
      <c r="P22" s="32"/>
      <c r="Q22" s="35"/>
      <c r="R22" s="36"/>
      <c r="S22" s="32"/>
      <c r="T22" s="10">
        <f t="shared" si="4"/>
        <v>-75</v>
      </c>
      <c r="U22" s="11">
        <f t="shared" si="5"/>
        <v>3.7</v>
      </c>
      <c r="V22" s="11">
        <f t="shared" si="9"/>
        <v>620.21999999999969</v>
      </c>
      <c r="W22" s="12" t="str">
        <f t="shared" si="6"/>
        <v>EP</v>
      </c>
      <c r="X22" s="13">
        <f t="shared" si="10"/>
        <v>0.64760416666831588</v>
      </c>
      <c r="Y22" s="10">
        <f t="shared" si="11"/>
        <v>541.51999999999964</v>
      </c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</row>
    <row r="23" spans="2:42" ht="12.75">
      <c r="B23" s="44">
        <f>IF($B22="№",1,MAX($B$7:$B22)+1)</f>
        <v>17</v>
      </c>
      <c r="C23" s="45">
        <f t="shared" si="7"/>
        <v>44001</v>
      </c>
      <c r="D23" s="31" t="s">
        <v>135</v>
      </c>
      <c r="E23" s="32" t="s">
        <v>125</v>
      </c>
      <c r="F23" s="32" t="s">
        <v>101</v>
      </c>
      <c r="G23" s="33">
        <v>1</v>
      </c>
      <c r="H23" s="34">
        <v>3119.5</v>
      </c>
      <c r="I23" s="31" t="s">
        <v>136</v>
      </c>
      <c r="J23" s="34">
        <v>3117.75</v>
      </c>
      <c r="K23" s="40">
        <f t="shared" si="0"/>
        <v>1.75</v>
      </c>
      <c r="L23" s="41">
        <f t="shared" si="8"/>
        <v>7</v>
      </c>
      <c r="M23" s="10">
        <f t="shared" si="1"/>
        <v>83.8</v>
      </c>
      <c r="N23" s="42">
        <f t="shared" si="2"/>
        <v>0.15474959373615019</v>
      </c>
      <c r="O23" s="43">
        <f t="shared" si="3"/>
        <v>2.8472222184063867E-3</v>
      </c>
      <c r="P23" s="32"/>
      <c r="Q23" s="35"/>
      <c r="R23" s="36"/>
      <c r="S23" s="32"/>
      <c r="T23" s="10">
        <f t="shared" si="4"/>
        <v>87.5</v>
      </c>
      <c r="U23" s="11">
        <f t="shared" si="5"/>
        <v>3.7</v>
      </c>
      <c r="V23" s="11">
        <f t="shared" si="9"/>
        <v>541.51999999999964</v>
      </c>
      <c r="W23" s="12" t="str">
        <f t="shared" si="6"/>
        <v>EP</v>
      </c>
      <c r="X23" s="13">
        <f t="shared" si="10"/>
        <v>0.6497800925935735</v>
      </c>
      <c r="Y23" s="10">
        <f t="shared" si="11"/>
        <v>625.3199999999996</v>
      </c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</row>
    <row r="24" spans="2:42" ht="12.75">
      <c r="B24" s="44">
        <f>IF($B23="№",1,MAX($B$7:$B23)+1)</f>
        <v>18</v>
      </c>
      <c r="C24" s="45">
        <f t="shared" si="7"/>
        <v>0</v>
      </c>
      <c r="D24" s="31"/>
      <c r="E24" s="32"/>
      <c r="F24" s="32"/>
      <c r="G24" s="33"/>
      <c r="H24" s="34"/>
      <c r="I24" s="31"/>
      <c r="J24" s="34"/>
      <c r="K24" s="40">
        <f t="shared" si="0"/>
        <v>0</v>
      </c>
      <c r="L24" s="41">
        <f t="shared" si="8"/>
        <v>0</v>
      </c>
      <c r="M24" s="10">
        <f t="shared" si="1"/>
        <v>0</v>
      </c>
      <c r="N24" s="42">
        <f t="shared" si="2"/>
        <v>0</v>
      </c>
      <c r="O24" s="43">
        <f t="shared" si="3"/>
        <v>0</v>
      </c>
      <c r="P24" s="32"/>
      <c r="Q24" s="35"/>
      <c r="R24" s="36"/>
      <c r="S24" s="32"/>
      <c r="T24" s="10">
        <f t="shared" si="4"/>
        <v>0</v>
      </c>
      <c r="U24" s="11">
        <f t="shared" si="5"/>
        <v>0</v>
      </c>
      <c r="V24" s="11">
        <f t="shared" si="9"/>
        <v>0</v>
      </c>
      <c r="W24" s="12" t="str">
        <f t="shared" si="6"/>
        <v/>
      </c>
      <c r="X24" s="13">
        <f t="shared" si="10"/>
        <v>0</v>
      </c>
      <c r="Y24" s="10">
        <f t="shared" si="11"/>
        <v>625.3199999999996</v>
      </c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</row>
    <row r="25" spans="2:42" ht="12.75">
      <c r="B25" s="44">
        <f>IF($B24="№",1,MAX($B$7:$B24)+1)</f>
        <v>19</v>
      </c>
      <c r="C25" s="45">
        <f t="shared" si="7"/>
        <v>0</v>
      </c>
      <c r="D25" s="31"/>
      <c r="E25" s="32"/>
      <c r="F25" s="32"/>
      <c r="G25" s="33"/>
      <c r="H25" s="34"/>
      <c r="I25" s="31"/>
      <c r="J25" s="34"/>
      <c r="K25" s="40">
        <f t="shared" si="0"/>
        <v>0</v>
      </c>
      <c r="L25" s="41">
        <f t="shared" si="8"/>
        <v>0</v>
      </c>
      <c r="M25" s="10">
        <f t="shared" si="1"/>
        <v>0</v>
      </c>
      <c r="N25" s="42">
        <f t="shared" si="2"/>
        <v>0</v>
      </c>
      <c r="O25" s="43">
        <f t="shared" si="3"/>
        <v>0</v>
      </c>
      <c r="P25" s="32"/>
      <c r="Q25" s="35"/>
      <c r="R25" s="36"/>
      <c r="S25" s="32"/>
      <c r="T25" s="10">
        <f t="shared" si="4"/>
        <v>0</v>
      </c>
      <c r="U25" s="11">
        <f t="shared" si="5"/>
        <v>0</v>
      </c>
      <c r="V25" s="11">
        <f t="shared" si="9"/>
        <v>0</v>
      </c>
      <c r="W25" s="12" t="str">
        <f t="shared" si="6"/>
        <v/>
      </c>
      <c r="X25" s="13">
        <f t="shared" si="10"/>
        <v>0</v>
      </c>
      <c r="Y25" s="10">
        <f t="shared" si="11"/>
        <v>625.3199999999996</v>
      </c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</row>
    <row r="26" spans="2:42" ht="12.75">
      <c r="B26" s="44">
        <f>IF($B25="№",1,MAX($B$7:$B25)+1)</f>
        <v>20</v>
      </c>
      <c r="C26" s="45">
        <f t="shared" si="7"/>
        <v>0</v>
      </c>
      <c r="D26" s="31"/>
      <c r="E26" s="32"/>
      <c r="F26" s="32"/>
      <c r="G26" s="33"/>
      <c r="H26" s="34"/>
      <c r="I26" s="31"/>
      <c r="J26" s="34"/>
      <c r="K26" s="40">
        <f t="shared" si="0"/>
        <v>0</v>
      </c>
      <c r="L26" s="41">
        <f t="shared" si="8"/>
        <v>0</v>
      </c>
      <c r="M26" s="10">
        <f t="shared" si="1"/>
        <v>0</v>
      </c>
      <c r="N26" s="42">
        <f t="shared" si="2"/>
        <v>0</v>
      </c>
      <c r="O26" s="43">
        <f t="shared" si="3"/>
        <v>0</v>
      </c>
      <c r="P26" s="32"/>
      <c r="Q26" s="35"/>
      <c r="R26" s="36"/>
      <c r="S26" s="32"/>
      <c r="T26" s="10">
        <f t="shared" si="4"/>
        <v>0</v>
      </c>
      <c r="U26" s="11">
        <f t="shared" si="5"/>
        <v>0</v>
      </c>
      <c r="V26" s="11">
        <f t="shared" si="9"/>
        <v>0</v>
      </c>
      <c r="W26" s="12" t="str">
        <f t="shared" si="6"/>
        <v/>
      </c>
      <c r="X26" s="13">
        <f t="shared" si="10"/>
        <v>0</v>
      </c>
      <c r="Y26" s="10">
        <f t="shared" si="11"/>
        <v>625.3199999999996</v>
      </c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</row>
    <row r="27" spans="2:42" ht="12.75">
      <c r="B27" s="44">
        <f>IF($B26="№",1,MAX($B$7:$B26)+1)</f>
        <v>21</v>
      </c>
      <c r="C27" s="45">
        <f t="shared" si="7"/>
        <v>0</v>
      </c>
      <c r="D27" s="31"/>
      <c r="E27" s="32"/>
      <c r="F27" s="32"/>
      <c r="G27" s="33"/>
      <c r="H27" s="34"/>
      <c r="I27" s="31"/>
      <c r="J27" s="34"/>
      <c r="K27" s="40">
        <f t="shared" si="0"/>
        <v>0</v>
      </c>
      <c r="L27" s="41">
        <f t="shared" si="8"/>
        <v>0</v>
      </c>
      <c r="M27" s="10">
        <f t="shared" si="1"/>
        <v>0</v>
      </c>
      <c r="N27" s="42">
        <f t="shared" si="2"/>
        <v>0</v>
      </c>
      <c r="O27" s="43">
        <f t="shared" si="3"/>
        <v>0</v>
      </c>
      <c r="P27" s="32"/>
      <c r="Q27" s="35"/>
      <c r="R27" s="36"/>
      <c r="S27" s="32"/>
      <c r="T27" s="10">
        <f t="shared" si="4"/>
        <v>0</v>
      </c>
      <c r="U27" s="11">
        <f t="shared" si="5"/>
        <v>0</v>
      </c>
      <c r="V27" s="11">
        <f t="shared" si="9"/>
        <v>0</v>
      </c>
      <c r="W27" s="12" t="str">
        <f t="shared" si="6"/>
        <v/>
      </c>
      <c r="X27" s="13">
        <f t="shared" si="10"/>
        <v>0</v>
      </c>
      <c r="Y27" s="10">
        <f t="shared" si="11"/>
        <v>625.3199999999996</v>
      </c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</row>
    <row r="28" spans="2:42" ht="12.75">
      <c r="B28" s="44">
        <f>IF($B27="№",1,MAX($B$7:$B27)+1)</f>
        <v>22</v>
      </c>
      <c r="C28" s="45">
        <f t="shared" si="7"/>
        <v>0</v>
      </c>
      <c r="D28" s="31"/>
      <c r="E28" s="32"/>
      <c r="F28" s="32"/>
      <c r="G28" s="33"/>
      <c r="H28" s="34"/>
      <c r="I28" s="31"/>
      <c r="J28" s="34"/>
      <c r="K28" s="40">
        <f t="shared" si="0"/>
        <v>0</v>
      </c>
      <c r="L28" s="41">
        <f t="shared" si="8"/>
        <v>0</v>
      </c>
      <c r="M28" s="10">
        <f t="shared" si="1"/>
        <v>0</v>
      </c>
      <c r="N28" s="42">
        <f t="shared" si="2"/>
        <v>0</v>
      </c>
      <c r="O28" s="43">
        <f t="shared" si="3"/>
        <v>0</v>
      </c>
      <c r="P28" s="32"/>
      <c r="Q28" s="35"/>
      <c r="R28" s="36"/>
      <c r="S28" s="32"/>
      <c r="T28" s="10">
        <f t="shared" si="4"/>
        <v>0</v>
      </c>
      <c r="U28" s="11">
        <f t="shared" si="5"/>
        <v>0</v>
      </c>
      <c r="V28" s="11">
        <f t="shared" si="9"/>
        <v>0</v>
      </c>
      <c r="W28" s="12" t="str">
        <f t="shared" si="6"/>
        <v/>
      </c>
      <c r="X28" s="13">
        <f t="shared" si="10"/>
        <v>0</v>
      </c>
      <c r="Y28" s="10">
        <f t="shared" si="11"/>
        <v>625.3199999999996</v>
      </c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</row>
    <row r="29" spans="2:42" ht="12.75">
      <c r="B29" s="44">
        <f>IF($B28="№",1,MAX($B$7:$B28)+1)</f>
        <v>23</v>
      </c>
      <c r="C29" s="45">
        <f t="shared" si="7"/>
        <v>0</v>
      </c>
      <c r="D29" s="31"/>
      <c r="E29" s="32"/>
      <c r="F29" s="32"/>
      <c r="G29" s="33"/>
      <c r="H29" s="34"/>
      <c r="I29" s="31"/>
      <c r="J29" s="34"/>
      <c r="K29" s="40">
        <f t="shared" si="0"/>
        <v>0</v>
      </c>
      <c r="L29" s="41">
        <f t="shared" si="8"/>
        <v>0</v>
      </c>
      <c r="M29" s="10">
        <f t="shared" si="1"/>
        <v>0</v>
      </c>
      <c r="N29" s="42">
        <f t="shared" si="2"/>
        <v>0</v>
      </c>
      <c r="O29" s="43">
        <f t="shared" si="3"/>
        <v>0</v>
      </c>
      <c r="P29" s="32"/>
      <c r="Q29" s="35"/>
      <c r="R29" s="36"/>
      <c r="S29" s="32"/>
      <c r="T29" s="10">
        <f t="shared" si="4"/>
        <v>0</v>
      </c>
      <c r="U29" s="11">
        <f t="shared" si="5"/>
        <v>0</v>
      </c>
      <c r="V29" s="11">
        <f t="shared" si="9"/>
        <v>0</v>
      </c>
      <c r="W29" s="12" t="str">
        <f t="shared" si="6"/>
        <v/>
      </c>
      <c r="X29" s="13">
        <f t="shared" si="10"/>
        <v>0</v>
      </c>
      <c r="Y29" s="10">
        <f t="shared" si="11"/>
        <v>625.3199999999996</v>
      </c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</row>
    <row r="30" spans="2:42" ht="12.75">
      <c r="B30" s="44">
        <f>IF($B29="№",1,MAX($B$7:$B29)+1)</f>
        <v>24</v>
      </c>
      <c r="C30" s="45">
        <f t="shared" si="7"/>
        <v>0</v>
      </c>
      <c r="D30" s="31"/>
      <c r="E30" s="32"/>
      <c r="F30" s="32"/>
      <c r="G30" s="33"/>
      <c r="H30" s="34"/>
      <c r="I30" s="31"/>
      <c r="J30" s="34"/>
      <c r="K30" s="40">
        <f t="shared" si="0"/>
        <v>0</v>
      </c>
      <c r="L30" s="41">
        <f t="shared" si="8"/>
        <v>0</v>
      </c>
      <c r="M30" s="10">
        <f t="shared" si="1"/>
        <v>0</v>
      </c>
      <c r="N30" s="42">
        <f t="shared" si="2"/>
        <v>0</v>
      </c>
      <c r="O30" s="43">
        <f t="shared" si="3"/>
        <v>0</v>
      </c>
      <c r="P30" s="32"/>
      <c r="Q30" s="35"/>
      <c r="R30" s="36"/>
      <c r="S30" s="32"/>
      <c r="T30" s="10">
        <f t="shared" si="4"/>
        <v>0</v>
      </c>
      <c r="U30" s="11">
        <f t="shared" si="5"/>
        <v>0</v>
      </c>
      <c r="V30" s="11">
        <f t="shared" si="9"/>
        <v>0</v>
      </c>
      <c r="W30" s="12" t="str">
        <f t="shared" si="6"/>
        <v/>
      </c>
      <c r="X30" s="13">
        <f t="shared" si="10"/>
        <v>0</v>
      </c>
      <c r="Y30" s="10">
        <f t="shared" si="11"/>
        <v>625.3199999999996</v>
      </c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</row>
    <row r="31" spans="2:42" ht="12.75">
      <c r="B31" s="44">
        <f>IF($B30="№",1,MAX($B$7:$B30)+1)</f>
        <v>25</v>
      </c>
      <c r="C31" s="45">
        <f t="shared" si="7"/>
        <v>0</v>
      </c>
      <c r="D31" s="31"/>
      <c r="E31" s="32"/>
      <c r="F31" s="32"/>
      <c r="G31" s="33"/>
      <c r="H31" s="34"/>
      <c r="I31" s="31"/>
      <c r="J31" s="34"/>
      <c r="K31" s="40">
        <f t="shared" si="0"/>
        <v>0</v>
      </c>
      <c r="L31" s="41">
        <f t="shared" si="8"/>
        <v>0</v>
      </c>
      <c r="M31" s="10">
        <f t="shared" si="1"/>
        <v>0</v>
      </c>
      <c r="N31" s="42">
        <f t="shared" si="2"/>
        <v>0</v>
      </c>
      <c r="O31" s="43">
        <f t="shared" si="3"/>
        <v>0</v>
      </c>
      <c r="P31" s="32"/>
      <c r="Q31" s="35"/>
      <c r="R31" s="36"/>
      <c r="S31" s="32"/>
      <c r="T31" s="10">
        <f t="shared" si="4"/>
        <v>0</v>
      </c>
      <c r="U31" s="11">
        <f t="shared" si="5"/>
        <v>0</v>
      </c>
      <c r="V31" s="11">
        <f t="shared" si="9"/>
        <v>0</v>
      </c>
      <c r="W31" s="12" t="str">
        <f t="shared" si="6"/>
        <v/>
      </c>
      <c r="X31" s="13">
        <f t="shared" si="10"/>
        <v>0</v>
      </c>
      <c r="Y31" s="10">
        <f t="shared" si="11"/>
        <v>625.3199999999996</v>
      </c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</row>
    <row r="32" spans="2:42" ht="12.75">
      <c r="B32" s="44">
        <f>IF($B31="№",1,MAX($B$7:$B31)+1)</f>
        <v>26</v>
      </c>
      <c r="C32" s="45">
        <f t="shared" si="7"/>
        <v>0</v>
      </c>
      <c r="D32" s="31"/>
      <c r="E32" s="32"/>
      <c r="F32" s="32"/>
      <c r="G32" s="33"/>
      <c r="H32" s="34"/>
      <c r="I32" s="31"/>
      <c r="J32" s="34"/>
      <c r="K32" s="40">
        <f t="shared" si="0"/>
        <v>0</v>
      </c>
      <c r="L32" s="41">
        <f t="shared" si="8"/>
        <v>0</v>
      </c>
      <c r="M32" s="10">
        <f t="shared" si="1"/>
        <v>0</v>
      </c>
      <c r="N32" s="42">
        <f t="shared" si="2"/>
        <v>0</v>
      </c>
      <c r="O32" s="43">
        <f t="shared" si="3"/>
        <v>0</v>
      </c>
      <c r="P32" s="32"/>
      <c r="Q32" s="35"/>
      <c r="R32" s="36"/>
      <c r="S32" s="32"/>
      <c r="T32" s="10">
        <f t="shared" si="4"/>
        <v>0</v>
      </c>
      <c r="U32" s="11">
        <f t="shared" si="5"/>
        <v>0</v>
      </c>
      <c r="V32" s="11">
        <f t="shared" si="9"/>
        <v>0</v>
      </c>
      <c r="W32" s="12" t="str">
        <f t="shared" si="6"/>
        <v/>
      </c>
      <c r="X32" s="13">
        <f t="shared" si="10"/>
        <v>0</v>
      </c>
      <c r="Y32" s="10">
        <f t="shared" si="11"/>
        <v>625.3199999999996</v>
      </c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</row>
    <row r="33" spans="2:42" ht="12.75">
      <c r="B33" s="44">
        <f>IF($B32="№",1,MAX($B$7:$B32)+1)</f>
        <v>27</v>
      </c>
      <c r="C33" s="45">
        <f t="shared" si="7"/>
        <v>0</v>
      </c>
      <c r="D33" s="31"/>
      <c r="E33" s="32"/>
      <c r="F33" s="32"/>
      <c r="G33" s="33"/>
      <c r="H33" s="34"/>
      <c r="I33" s="31"/>
      <c r="J33" s="34"/>
      <c r="K33" s="40">
        <f t="shared" si="0"/>
        <v>0</v>
      </c>
      <c r="L33" s="41">
        <f t="shared" si="8"/>
        <v>0</v>
      </c>
      <c r="M33" s="10">
        <f t="shared" si="1"/>
        <v>0</v>
      </c>
      <c r="N33" s="42">
        <f t="shared" si="2"/>
        <v>0</v>
      </c>
      <c r="O33" s="43">
        <f t="shared" si="3"/>
        <v>0</v>
      </c>
      <c r="P33" s="32"/>
      <c r="Q33" s="35"/>
      <c r="R33" s="36"/>
      <c r="S33" s="32"/>
      <c r="T33" s="10">
        <f t="shared" si="4"/>
        <v>0</v>
      </c>
      <c r="U33" s="11">
        <f t="shared" si="5"/>
        <v>0</v>
      </c>
      <c r="V33" s="11">
        <f t="shared" si="9"/>
        <v>0</v>
      </c>
      <c r="W33" s="12" t="str">
        <f t="shared" si="6"/>
        <v/>
      </c>
      <c r="X33" s="13">
        <f t="shared" si="10"/>
        <v>0</v>
      </c>
      <c r="Y33" s="10">
        <f t="shared" si="11"/>
        <v>625.3199999999996</v>
      </c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</row>
    <row r="34" spans="2:42" ht="12.75">
      <c r="B34" s="44">
        <f>IF($B33="№",1,MAX($B$7:$B33)+1)</f>
        <v>28</v>
      </c>
      <c r="C34" s="45">
        <f t="shared" si="7"/>
        <v>0</v>
      </c>
      <c r="D34" s="31"/>
      <c r="E34" s="32"/>
      <c r="F34" s="32"/>
      <c r="G34" s="33"/>
      <c r="H34" s="34"/>
      <c r="I34" s="31"/>
      <c r="J34" s="34"/>
      <c r="K34" s="40">
        <f t="shared" si="0"/>
        <v>0</v>
      </c>
      <c r="L34" s="41">
        <f t="shared" si="8"/>
        <v>0</v>
      </c>
      <c r="M34" s="10">
        <f t="shared" si="1"/>
        <v>0</v>
      </c>
      <c r="N34" s="42">
        <f t="shared" si="2"/>
        <v>0</v>
      </c>
      <c r="O34" s="43">
        <f t="shared" si="3"/>
        <v>0</v>
      </c>
      <c r="P34" s="32"/>
      <c r="Q34" s="35"/>
      <c r="R34" s="36"/>
      <c r="S34" s="32"/>
      <c r="T34" s="10">
        <f t="shared" si="4"/>
        <v>0</v>
      </c>
      <c r="U34" s="11">
        <f t="shared" si="5"/>
        <v>0</v>
      </c>
      <c r="V34" s="11">
        <f t="shared" si="9"/>
        <v>0</v>
      </c>
      <c r="W34" s="12" t="str">
        <f t="shared" si="6"/>
        <v/>
      </c>
      <c r="X34" s="13">
        <f t="shared" si="10"/>
        <v>0</v>
      </c>
      <c r="Y34" s="10">
        <f t="shared" si="11"/>
        <v>625.3199999999996</v>
      </c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</row>
    <row r="35" spans="2:42" ht="12.75">
      <c r="B35" s="44">
        <f>IF($B34="№",1,MAX($B$7:$B34)+1)</f>
        <v>29</v>
      </c>
      <c r="C35" s="45">
        <f t="shared" si="7"/>
        <v>0</v>
      </c>
      <c r="D35" s="31"/>
      <c r="E35" s="32"/>
      <c r="F35" s="32"/>
      <c r="G35" s="33"/>
      <c r="H35" s="34"/>
      <c r="I35" s="31"/>
      <c r="J35" s="34"/>
      <c r="K35" s="40">
        <f t="shared" si="0"/>
        <v>0</v>
      </c>
      <c r="L35" s="41">
        <f t="shared" si="8"/>
        <v>0</v>
      </c>
      <c r="M35" s="10">
        <f t="shared" si="1"/>
        <v>0</v>
      </c>
      <c r="N35" s="42">
        <f t="shared" si="2"/>
        <v>0</v>
      </c>
      <c r="O35" s="43">
        <f t="shared" si="3"/>
        <v>0</v>
      </c>
      <c r="P35" s="32"/>
      <c r="Q35" s="35"/>
      <c r="R35" s="36"/>
      <c r="S35" s="32"/>
      <c r="T35" s="10">
        <f t="shared" si="4"/>
        <v>0</v>
      </c>
      <c r="U35" s="11">
        <f t="shared" si="5"/>
        <v>0</v>
      </c>
      <c r="V35" s="11">
        <f t="shared" si="9"/>
        <v>0</v>
      </c>
      <c r="W35" s="12" t="str">
        <f t="shared" si="6"/>
        <v/>
      </c>
      <c r="X35" s="13">
        <f t="shared" si="10"/>
        <v>0</v>
      </c>
      <c r="Y35" s="10">
        <f t="shared" si="11"/>
        <v>625.3199999999996</v>
      </c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</row>
    <row r="36" spans="2:42" ht="12.75">
      <c r="B36" s="44">
        <f>IF($B35="№",1,MAX($B$7:$B35)+1)</f>
        <v>30</v>
      </c>
      <c r="C36" s="45">
        <f t="shared" si="7"/>
        <v>0</v>
      </c>
      <c r="D36" s="31"/>
      <c r="E36" s="32"/>
      <c r="F36" s="32"/>
      <c r="G36" s="33"/>
      <c r="H36" s="34"/>
      <c r="I36" s="31"/>
      <c r="J36" s="34"/>
      <c r="K36" s="40">
        <f t="shared" si="0"/>
        <v>0</v>
      </c>
      <c r="L36" s="41">
        <f t="shared" si="8"/>
        <v>0</v>
      </c>
      <c r="M36" s="10">
        <f t="shared" si="1"/>
        <v>0</v>
      </c>
      <c r="N36" s="42">
        <f t="shared" si="2"/>
        <v>0</v>
      </c>
      <c r="O36" s="43">
        <f t="shared" si="3"/>
        <v>0</v>
      </c>
      <c r="P36" s="32"/>
      <c r="Q36" s="35"/>
      <c r="R36" s="36"/>
      <c r="S36" s="32"/>
      <c r="T36" s="10">
        <f t="shared" si="4"/>
        <v>0</v>
      </c>
      <c r="U36" s="11">
        <f t="shared" si="5"/>
        <v>0</v>
      </c>
      <c r="V36" s="11">
        <f t="shared" si="9"/>
        <v>0</v>
      </c>
      <c r="W36" s="12" t="str">
        <f t="shared" si="6"/>
        <v/>
      </c>
      <c r="X36" s="13">
        <f t="shared" si="10"/>
        <v>0</v>
      </c>
      <c r="Y36" s="10">
        <f t="shared" si="11"/>
        <v>625.3199999999996</v>
      </c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</row>
    <row r="37" spans="2:42" ht="12.75">
      <c r="B37" s="44">
        <f>IF($B36="№",1,MAX($B$7:$B36)+1)</f>
        <v>31</v>
      </c>
      <c r="C37" s="45">
        <f t="shared" si="7"/>
        <v>0</v>
      </c>
      <c r="D37" s="31"/>
      <c r="E37" s="32"/>
      <c r="F37" s="32"/>
      <c r="G37" s="33"/>
      <c r="H37" s="34"/>
      <c r="I37" s="31"/>
      <c r="J37" s="34"/>
      <c r="K37" s="40">
        <f t="shared" si="0"/>
        <v>0</v>
      </c>
      <c r="L37" s="41">
        <f t="shared" si="8"/>
        <v>0</v>
      </c>
      <c r="M37" s="10">
        <f t="shared" si="1"/>
        <v>0</v>
      </c>
      <c r="N37" s="42">
        <f t="shared" si="2"/>
        <v>0</v>
      </c>
      <c r="O37" s="43">
        <f t="shared" si="3"/>
        <v>0</v>
      </c>
      <c r="P37" s="32"/>
      <c r="Q37" s="35"/>
      <c r="R37" s="36"/>
      <c r="S37" s="32"/>
      <c r="T37" s="10">
        <f t="shared" si="4"/>
        <v>0</v>
      </c>
      <c r="U37" s="11">
        <f t="shared" si="5"/>
        <v>0</v>
      </c>
      <c r="V37" s="11">
        <f t="shared" si="9"/>
        <v>0</v>
      </c>
      <c r="W37" s="12" t="str">
        <f t="shared" si="6"/>
        <v/>
      </c>
      <c r="X37" s="13">
        <f t="shared" si="10"/>
        <v>0</v>
      </c>
      <c r="Y37" s="10">
        <f t="shared" si="11"/>
        <v>625.3199999999996</v>
      </c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</row>
    <row r="38" spans="2:42" ht="13.15" customHeight="1">
      <c r="B38" s="44">
        <f>IF($B37="№",1,MAX($B$7:$B37)+1)</f>
        <v>32</v>
      </c>
      <c r="C38" s="45">
        <f t="shared" si="7"/>
        <v>0</v>
      </c>
      <c r="D38" s="31"/>
      <c r="E38" s="32"/>
      <c r="F38" s="32"/>
      <c r="G38" s="33"/>
      <c r="H38" s="34"/>
      <c r="I38" s="31"/>
      <c r="J38" s="34"/>
      <c r="K38" s="40">
        <f t="shared" si="0"/>
        <v>0</v>
      </c>
      <c r="L38" s="41">
        <f t="shared" si="8"/>
        <v>0</v>
      </c>
      <c r="M38" s="10">
        <f t="shared" si="1"/>
        <v>0</v>
      </c>
      <c r="N38" s="42">
        <f t="shared" si="2"/>
        <v>0</v>
      </c>
      <c r="O38" s="43">
        <f t="shared" si="3"/>
        <v>0</v>
      </c>
      <c r="P38" s="32"/>
      <c r="Q38" s="35"/>
      <c r="R38" s="36"/>
      <c r="S38" s="32"/>
      <c r="T38" s="10">
        <f t="shared" si="4"/>
        <v>0</v>
      </c>
      <c r="U38" s="11">
        <f t="shared" si="5"/>
        <v>0</v>
      </c>
      <c r="V38" s="11">
        <f t="shared" si="9"/>
        <v>0</v>
      </c>
      <c r="W38" s="12" t="str">
        <f t="shared" si="6"/>
        <v/>
      </c>
      <c r="X38" s="13">
        <f t="shared" si="10"/>
        <v>0</v>
      </c>
      <c r="Y38" s="10">
        <f t="shared" si="11"/>
        <v>625.3199999999996</v>
      </c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</row>
    <row r="39" spans="2:42" ht="12.75">
      <c r="B39" s="44">
        <f>IF($B38="№",1,MAX($B$7:$B38)+1)</f>
        <v>33</v>
      </c>
      <c r="C39" s="45">
        <f t="shared" si="7"/>
        <v>0</v>
      </c>
      <c r="D39" s="31"/>
      <c r="E39" s="32"/>
      <c r="F39" s="32"/>
      <c r="G39" s="33"/>
      <c r="H39" s="34"/>
      <c r="I39" s="31"/>
      <c r="J39" s="34"/>
      <c r="K39" s="40">
        <f t="shared" si="0"/>
        <v>0</v>
      </c>
      <c r="L39" s="41">
        <f t="shared" si="8"/>
        <v>0</v>
      </c>
      <c r="M39" s="10">
        <f t="shared" si="1"/>
        <v>0</v>
      </c>
      <c r="N39" s="42">
        <f t="shared" si="2"/>
        <v>0</v>
      </c>
      <c r="O39" s="43">
        <f t="shared" si="3"/>
        <v>0</v>
      </c>
      <c r="P39" s="32"/>
      <c r="Q39" s="35"/>
      <c r="R39" s="36"/>
      <c r="S39" s="32"/>
      <c r="T39" s="10">
        <f t="shared" si="4"/>
        <v>0</v>
      </c>
      <c r="U39" s="11">
        <f t="shared" si="5"/>
        <v>0</v>
      </c>
      <c r="V39" s="11">
        <f t="shared" si="9"/>
        <v>0</v>
      </c>
      <c r="W39" s="12" t="str">
        <f t="shared" si="6"/>
        <v/>
      </c>
      <c r="X39" s="13">
        <f t="shared" si="10"/>
        <v>0</v>
      </c>
      <c r="Y39" s="10">
        <f t="shared" si="11"/>
        <v>625.3199999999996</v>
      </c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</row>
    <row r="40" spans="2:42" ht="12.75">
      <c r="B40" s="44">
        <f>IF($B39="№",1,MAX($B$7:$B39)+1)</f>
        <v>34</v>
      </c>
      <c r="C40" s="45">
        <f t="shared" si="7"/>
        <v>0</v>
      </c>
      <c r="D40" s="31"/>
      <c r="E40" s="32"/>
      <c r="F40" s="32"/>
      <c r="G40" s="33"/>
      <c r="H40" s="34"/>
      <c r="I40" s="31"/>
      <c r="J40" s="34"/>
      <c r="K40" s="40">
        <f t="shared" si="0"/>
        <v>0</v>
      </c>
      <c r="L40" s="41">
        <f t="shared" si="8"/>
        <v>0</v>
      </c>
      <c r="M40" s="10">
        <f t="shared" si="1"/>
        <v>0</v>
      </c>
      <c r="N40" s="42">
        <f t="shared" si="2"/>
        <v>0</v>
      </c>
      <c r="O40" s="43">
        <f t="shared" si="3"/>
        <v>0</v>
      </c>
      <c r="P40" s="32"/>
      <c r="Q40" s="35"/>
      <c r="R40" s="36"/>
      <c r="S40" s="32"/>
      <c r="T40" s="10">
        <f t="shared" si="4"/>
        <v>0</v>
      </c>
      <c r="U40" s="11">
        <f t="shared" si="5"/>
        <v>0</v>
      </c>
      <c r="V40" s="11">
        <f t="shared" si="9"/>
        <v>0</v>
      </c>
      <c r="W40" s="12" t="str">
        <f t="shared" si="6"/>
        <v/>
      </c>
      <c r="X40" s="13">
        <f t="shared" si="10"/>
        <v>0</v>
      </c>
      <c r="Y40" s="10">
        <f t="shared" si="11"/>
        <v>625.3199999999996</v>
      </c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</row>
    <row r="41" spans="2:42" ht="12.75">
      <c r="B41" s="44">
        <f>IF($B40="№",1,MAX($B$7:$B40)+1)</f>
        <v>35</v>
      </c>
      <c r="C41" s="45">
        <f t="shared" si="7"/>
        <v>0</v>
      </c>
      <c r="D41" s="31"/>
      <c r="E41" s="32"/>
      <c r="F41" s="32"/>
      <c r="G41" s="33"/>
      <c r="H41" s="34"/>
      <c r="I41" s="31"/>
      <c r="J41" s="34"/>
      <c r="K41" s="40">
        <f t="shared" si="0"/>
        <v>0</v>
      </c>
      <c r="L41" s="41">
        <f t="shared" si="8"/>
        <v>0</v>
      </c>
      <c r="M41" s="10">
        <f t="shared" si="1"/>
        <v>0</v>
      </c>
      <c r="N41" s="42">
        <f t="shared" si="2"/>
        <v>0</v>
      </c>
      <c r="O41" s="43">
        <f t="shared" si="3"/>
        <v>0</v>
      </c>
      <c r="P41" s="32"/>
      <c r="Q41" s="35"/>
      <c r="R41" s="36"/>
      <c r="S41" s="32"/>
      <c r="T41" s="10">
        <f t="shared" si="4"/>
        <v>0</v>
      </c>
      <c r="U41" s="11">
        <f t="shared" si="5"/>
        <v>0</v>
      </c>
      <c r="V41" s="11">
        <f t="shared" si="9"/>
        <v>0</v>
      </c>
      <c r="W41" s="12" t="str">
        <f t="shared" si="6"/>
        <v/>
      </c>
      <c r="X41" s="13">
        <f t="shared" si="10"/>
        <v>0</v>
      </c>
      <c r="Y41" s="10">
        <f t="shared" si="11"/>
        <v>625.3199999999996</v>
      </c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</row>
    <row r="42" spans="2:42" ht="12.75">
      <c r="B42" s="44">
        <f>IF($B41="№",1,MAX($B$7:$B41)+1)</f>
        <v>36</v>
      </c>
      <c r="C42" s="45">
        <f t="shared" si="7"/>
        <v>0</v>
      </c>
      <c r="D42" s="31"/>
      <c r="E42" s="32"/>
      <c r="F42" s="32"/>
      <c r="G42" s="33"/>
      <c r="H42" s="34"/>
      <c r="I42" s="31"/>
      <c r="J42" s="34"/>
      <c r="K42" s="40">
        <f t="shared" si="0"/>
        <v>0</v>
      </c>
      <c r="L42" s="41">
        <f t="shared" ref="L42:L71" si="12">IFERROR($K42*4,0)</f>
        <v>0</v>
      </c>
      <c r="M42" s="10">
        <f t="shared" si="1"/>
        <v>0</v>
      </c>
      <c r="N42" s="42">
        <f t="shared" si="2"/>
        <v>0</v>
      </c>
      <c r="O42" s="43">
        <f t="shared" si="3"/>
        <v>0</v>
      </c>
      <c r="P42" s="32"/>
      <c r="Q42" s="35"/>
      <c r="R42" s="36"/>
      <c r="S42" s="32"/>
      <c r="T42" s="10">
        <f t="shared" si="4"/>
        <v>0</v>
      </c>
      <c r="U42" s="11">
        <f t="shared" si="5"/>
        <v>0</v>
      </c>
      <c r="V42" s="11">
        <f t="shared" si="9"/>
        <v>0</v>
      </c>
      <c r="W42" s="12" t="str">
        <f t="shared" si="6"/>
        <v/>
      </c>
      <c r="X42" s="13">
        <f t="shared" si="10"/>
        <v>0</v>
      </c>
      <c r="Y42" s="10">
        <f t="shared" si="11"/>
        <v>625.3199999999996</v>
      </c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</row>
    <row r="43" spans="2:42" ht="12.75">
      <c r="B43" s="44">
        <f>IF($B42="№",1,MAX($B$7:$B42)+1)</f>
        <v>37</v>
      </c>
      <c r="C43" s="45">
        <f t="shared" si="7"/>
        <v>0</v>
      </c>
      <c r="D43" s="31"/>
      <c r="E43" s="32"/>
      <c r="F43" s="32"/>
      <c r="G43" s="33"/>
      <c r="H43" s="34"/>
      <c r="I43" s="31"/>
      <c r="J43" s="34"/>
      <c r="K43" s="40">
        <f t="shared" si="0"/>
        <v>0</v>
      </c>
      <c r="L43" s="41">
        <f t="shared" si="12"/>
        <v>0</v>
      </c>
      <c r="M43" s="10">
        <f t="shared" si="1"/>
        <v>0</v>
      </c>
      <c r="N43" s="42">
        <f t="shared" si="2"/>
        <v>0</v>
      </c>
      <c r="O43" s="43">
        <f t="shared" si="3"/>
        <v>0</v>
      </c>
      <c r="P43" s="32"/>
      <c r="Q43" s="35"/>
      <c r="R43" s="36"/>
      <c r="S43" s="32"/>
      <c r="T43" s="10">
        <f t="shared" si="4"/>
        <v>0</v>
      </c>
      <c r="U43" s="11">
        <f t="shared" si="5"/>
        <v>0</v>
      </c>
      <c r="V43" s="11">
        <f t="shared" si="9"/>
        <v>0</v>
      </c>
      <c r="W43" s="12" t="str">
        <f t="shared" si="6"/>
        <v/>
      </c>
      <c r="X43" s="13">
        <f t="shared" si="10"/>
        <v>0</v>
      </c>
      <c r="Y43" s="10">
        <f t="shared" si="11"/>
        <v>625.3199999999996</v>
      </c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</row>
    <row r="44" spans="2:42" ht="13.15" customHeight="1">
      <c r="B44" s="44">
        <f>IF($B43="№",1,MAX($B$7:$B43)+1)</f>
        <v>38</v>
      </c>
      <c r="C44" s="45">
        <f t="shared" si="7"/>
        <v>0</v>
      </c>
      <c r="D44" s="31"/>
      <c r="E44" s="32"/>
      <c r="F44" s="32"/>
      <c r="G44" s="33"/>
      <c r="H44" s="34"/>
      <c r="I44" s="31"/>
      <c r="J44" s="34"/>
      <c r="K44" s="40">
        <f t="shared" si="0"/>
        <v>0</v>
      </c>
      <c r="L44" s="41">
        <f t="shared" si="12"/>
        <v>0</v>
      </c>
      <c r="M44" s="10">
        <f t="shared" si="1"/>
        <v>0</v>
      </c>
      <c r="N44" s="42">
        <f t="shared" si="2"/>
        <v>0</v>
      </c>
      <c r="O44" s="43">
        <f t="shared" si="3"/>
        <v>0</v>
      </c>
      <c r="P44" s="32"/>
      <c r="Q44" s="35"/>
      <c r="R44" s="36"/>
      <c r="S44" s="32"/>
      <c r="T44" s="10">
        <f t="shared" si="4"/>
        <v>0</v>
      </c>
      <c r="U44" s="11">
        <f t="shared" si="5"/>
        <v>0</v>
      </c>
      <c r="V44" s="11">
        <f t="shared" si="9"/>
        <v>0</v>
      </c>
      <c r="W44" s="12" t="str">
        <f t="shared" si="6"/>
        <v/>
      </c>
      <c r="X44" s="13">
        <f t="shared" si="10"/>
        <v>0</v>
      </c>
      <c r="Y44" s="10">
        <f t="shared" si="11"/>
        <v>625.3199999999996</v>
      </c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</row>
    <row r="45" spans="2:42" ht="13.15" customHeight="1">
      <c r="B45" s="44">
        <f>IF($B44="№",1,MAX($B$7:$B44)+1)</f>
        <v>39</v>
      </c>
      <c r="C45" s="45">
        <f t="shared" si="7"/>
        <v>0</v>
      </c>
      <c r="D45" s="31"/>
      <c r="E45" s="32"/>
      <c r="F45" s="32"/>
      <c r="G45" s="33"/>
      <c r="H45" s="34"/>
      <c r="I45" s="31"/>
      <c r="J45" s="34"/>
      <c r="K45" s="40">
        <f t="shared" si="0"/>
        <v>0</v>
      </c>
      <c r="L45" s="41">
        <f t="shared" si="12"/>
        <v>0</v>
      </c>
      <c r="M45" s="10">
        <f t="shared" si="1"/>
        <v>0</v>
      </c>
      <c r="N45" s="42">
        <f t="shared" si="2"/>
        <v>0</v>
      </c>
      <c r="O45" s="43">
        <f t="shared" si="3"/>
        <v>0</v>
      </c>
      <c r="P45" s="32"/>
      <c r="Q45" s="35"/>
      <c r="R45" s="36"/>
      <c r="S45" s="32"/>
      <c r="T45" s="10">
        <f t="shared" si="4"/>
        <v>0</v>
      </c>
      <c r="U45" s="11">
        <f t="shared" si="5"/>
        <v>0</v>
      </c>
      <c r="V45" s="11">
        <f t="shared" si="9"/>
        <v>0</v>
      </c>
      <c r="W45" s="12" t="str">
        <f t="shared" si="6"/>
        <v/>
      </c>
      <c r="X45" s="13">
        <f t="shared" si="10"/>
        <v>0</v>
      </c>
      <c r="Y45" s="10">
        <f t="shared" si="11"/>
        <v>625.3199999999996</v>
      </c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</row>
    <row r="46" spans="2:42" ht="13.15" customHeight="1">
      <c r="B46" s="44">
        <f>IF($B45="№",1,MAX($B$7:$B45)+1)</f>
        <v>40</v>
      </c>
      <c r="C46" s="45">
        <f t="shared" si="7"/>
        <v>0</v>
      </c>
      <c r="D46" s="31"/>
      <c r="E46" s="32"/>
      <c r="F46" s="32"/>
      <c r="G46" s="33"/>
      <c r="H46" s="34"/>
      <c r="I46" s="31"/>
      <c r="J46" s="34"/>
      <c r="K46" s="40">
        <f t="shared" si="0"/>
        <v>0</v>
      </c>
      <c r="L46" s="41">
        <f t="shared" si="12"/>
        <v>0</v>
      </c>
      <c r="M46" s="10">
        <f t="shared" si="1"/>
        <v>0</v>
      </c>
      <c r="N46" s="42">
        <f t="shared" si="2"/>
        <v>0</v>
      </c>
      <c r="O46" s="43">
        <f t="shared" si="3"/>
        <v>0</v>
      </c>
      <c r="P46" s="32"/>
      <c r="Q46" s="35"/>
      <c r="R46" s="36"/>
      <c r="S46" s="32"/>
      <c r="T46" s="10">
        <f t="shared" si="4"/>
        <v>0</v>
      </c>
      <c r="U46" s="11">
        <f t="shared" si="5"/>
        <v>0</v>
      </c>
      <c r="V46" s="11">
        <f t="shared" si="9"/>
        <v>0</v>
      </c>
      <c r="W46" s="12" t="str">
        <f t="shared" si="6"/>
        <v/>
      </c>
      <c r="X46" s="13">
        <f t="shared" si="10"/>
        <v>0</v>
      </c>
      <c r="Y46" s="10">
        <f t="shared" si="11"/>
        <v>625.3199999999996</v>
      </c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</row>
    <row r="47" spans="2:42" ht="13.15" customHeight="1">
      <c r="B47" s="44">
        <f>IF($B46="№",1,MAX($B$7:$B46)+1)</f>
        <v>41</v>
      </c>
      <c r="C47" s="45">
        <f t="shared" si="7"/>
        <v>0</v>
      </c>
      <c r="D47" s="31"/>
      <c r="E47" s="32"/>
      <c r="F47" s="32"/>
      <c r="G47" s="33"/>
      <c r="H47" s="34"/>
      <c r="I47" s="31"/>
      <c r="J47" s="34"/>
      <c r="K47" s="40">
        <f t="shared" si="0"/>
        <v>0</v>
      </c>
      <c r="L47" s="41">
        <f t="shared" si="12"/>
        <v>0</v>
      </c>
      <c r="M47" s="10">
        <f t="shared" si="1"/>
        <v>0</v>
      </c>
      <c r="N47" s="42">
        <f t="shared" si="2"/>
        <v>0</v>
      </c>
      <c r="O47" s="43">
        <f t="shared" si="3"/>
        <v>0</v>
      </c>
      <c r="P47" s="32"/>
      <c r="Q47" s="35"/>
      <c r="R47" s="36"/>
      <c r="S47" s="32"/>
      <c r="T47" s="10">
        <f t="shared" si="4"/>
        <v>0</v>
      </c>
      <c r="U47" s="11">
        <f t="shared" si="5"/>
        <v>0</v>
      </c>
      <c r="V47" s="11">
        <f t="shared" si="9"/>
        <v>0</v>
      </c>
      <c r="W47" s="12" t="str">
        <f t="shared" si="6"/>
        <v/>
      </c>
      <c r="X47" s="13">
        <f t="shared" si="10"/>
        <v>0</v>
      </c>
      <c r="Y47" s="10">
        <f t="shared" si="11"/>
        <v>625.3199999999996</v>
      </c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</row>
    <row r="48" spans="2:42" ht="12.75">
      <c r="B48" s="44">
        <f>IF($B47="№",1,MAX($B$7:$B47)+1)</f>
        <v>42</v>
      </c>
      <c r="C48" s="45">
        <f t="shared" si="7"/>
        <v>0</v>
      </c>
      <c r="D48" s="31"/>
      <c r="E48" s="32"/>
      <c r="F48" s="32"/>
      <c r="G48" s="33"/>
      <c r="H48" s="34"/>
      <c r="I48" s="31"/>
      <c r="J48" s="34"/>
      <c r="K48" s="40">
        <f t="shared" si="0"/>
        <v>0</v>
      </c>
      <c r="L48" s="41">
        <f t="shared" si="12"/>
        <v>0</v>
      </c>
      <c r="M48" s="10">
        <f t="shared" si="1"/>
        <v>0</v>
      </c>
      <c r="N48" s="42">
        <f t="shared" si="2"/>
        <v>0</v>
      </c>
      <c r="O48" s="43">
        <f t="shared" si="3"/>
        <v>0</v>
      </c>
      <c r="P48" s="32"/>
      <c r="Q48" s="35"/>
      <c r="R48" s="36"/>
      <c r="S48" s="32"/>
      <c r="T48" s="10">
        <f t="shared" si="4"/>
        <v>0</v>
      </c>
      <c r="U48" s="11">
        <f t="shared" si="5"/>
        <v>0</v>
      </c>
      <c r="V48" s="11">
        <f t="shared" si="9"/>
        <v>0</v>
      </c>
      <c r="W48" s="12" t="str">
        <f t="shared" si="6"/>
        <v/>
      </c>
      <c r="X48" s="13">
        <f t="shared" si="10"/>
        <v>0</v>
      </c>
      <c r="Y48" s="10">
        <f t="shared" si="11"/>
        <v>625.3199999999996</v>
      </c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</row>
    <row r="49" spans="2:42" ht="13.15" customHeight="1">
      <c r="B49" s="44">
        <f>IF($B48="№",1,MAX($B$7:$B48)+1)</f>
        <v>43</v>
      </c>
      <c r="C49" s="45">
        <f t="shared" si="7"/>
        <v>0</v>
      </c>
      <c r="D49" s="31"/>
      <c r="E49" s="32"/>
      <c r="F49" s="32"/>
      <c r="G49" s="33"/>
      <c r="H49" s="34"/>
      <c r="I49" s="31"/>
      <c r="J49" s="34"/>
      <c r="K49" s="40">
        <f t="shared" si="0"/>
        <v>0</v>
      </c>
      <c r="L49" s="41">
        <f t="shared" si="12"/>
        <v>0</v>
      </c>
      <c r="M49" s="10">
        <f t="shared" si="1"/>
        <v>0</v>
      </c>
      <c r="N49" s="42">
        <f t="shared" si="2"/>
        <v>0</v>
      </c>
      <c r="O49" s="43">
        <f t="shared" si="3"/>
        <v>0</v>
      </c>
      <c r="P49" s="32"/>
      <c r="Q49" s="35"/>
      <c r="R49" s="36"/>
      <c r="S49" s="32"/>
      <c r="T49" s="10">
        <f t="shared" si="4"/>
        <v>0</v>
      </c>
      <c r="U49" s="11">
        <f t="shared" si="5"/>
        <v>0</v>
      </c>
      <c r="V49" s="11">
        <f t="shared" si="9"/>
        <v>0</v>
      </c>
      <c r="W49" s="12" t="str">
        <f t="shared" si="6"/>
        <v/>
      </c>
      <c r="X49" s="13">
        <f t="shared" si="10"/>
        <v>0</v>
      </c>
      <c r="Y49" s="10">
        <f t="shared" si="11"/>
        <v>625.3199999999996</v>
      </c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</row>
    <row r="50" spans="2:42" ht="13.15" customHeight="1">
      <c r="B50" s="44">
        <f>IF($B49="№",1,MAX($B$7:$B49)+1)</f>
        <v>44</v>
      </c>
      <c r="C50" s="45">
        <f t="shared" si="7"/>
        <v>0</v>
      </c>
      <c r="D50" s="31"/>
      <c r="E50" s="32"/>
      <c r="F50" s="32"/>
      <c r="G50" s="33"/>
      <c r="H50" s="34"/>
      <c r="I50" s="31"/>
      <c r="J50" s="34"/>
      <c r="K50" s="40">
        <f t="shared" si="0"/>
        <v>0</v>
      </c>
      <c r="L50" s="41">
        <f t="shared" si="12"/>
        <v>0</v>
      </c>
      <c r="M50" s="10">
        <f t="shared" si="1"/>
        <v>0</v>
      </c>
      <c r="N50" s="42">
        <f t="shared" si="2"/>
        <v>0</v>
      </c>
      <c r="O50" s="43">
        <f t="shared" si="3"/>
        <v>0</v>
      </c>
      <c r="P50" s="32"/>
      <c r="Q50" s="35"/>
      <c r="R50" s="36"/>
      <c r="S50" s="32"/>
      <c r="T50" s="10">
        <f t="shared" si="4"/>
        <v>0</v>
      </c>
      <c r="U50" s="11">
        <f t="shared" si="5"/>
        <v>0</v>
      </c>
      <c r="V50" s="11">
        <f t="shared" si="9"/>
        <v>0</v>
      </c>
      <c r="W50" s="12" t="str">
        <f t="shared" si="6"/>
        <v/>
      </c>
      <c r="X50" s="13">
        <f t="shared" si="10"/>
        <v>0</v>
      </c>
      <c r="Y50" s="10">
        <f t="shared" si="11"/>
        <v>625.3199999999996</v>
      </c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</row>
    <row r="51" spans="2:42" ht="12.75" customHeight="1">
      <c r="B51" s="44">
        <f>IF($B50="№",1,MAX($B$7:$B50)+1)</f>
        <v>45</v>
      </c>
      <c r="C51" s="45">
        <f t="shared" si="7"/>
        <v>0</v>
      </c>
      <c r="D51" s="31"/>
      <c r="E51" s="32"/>
      <c r="F51" s="32"/>
      <c r="G51" s="33"/>
      <c r="H51" s="34"/>
      <c r="I51" s="31"/>
      <c r="J51" s="34"/>
      <c r="K51" s="40">
        <f t="shared" si="0"/>
        <v>0</v>
      </c>
      <c r="L51" s="41">
        <f t="shared" si="12"/>
        <v>0</v>
      </c>
      <c r="M51" s="10">
        <f t="shared" si="1"/>
        <v>0</v>
      </c>
      <c r="N51" s="42">
        <f t="shared" si="2"/>
        <v>0</v>
      </c>
      <c r="O51" s="43">
        <f t="shared" si="3"/>
        <v>0</v>
      </c>
      <c r="P51" s="32"/>
      <c r="Q51" s="35"/>
      <c r="R51" s="36"/>
      <c r="S51" s="32"/>
      <c r="T51" s="10">
        <f t="shared" si="4"/>
        <v>0</v>
      </c>
      <c r="U51" s="11">
        <f t="shared" si="5"/>
        <v>0</v>
      </c>
      <c r="V51" s="11">
        <f t="shared" si="9"/>
        <v>0</v>
      </c>
      <c r="W51" s="12" t="str">
        <f t="shared" si="6"/>
        <v/>
      </c>
      <c r="X51" s="13">
        <f t="shared" si="10"/>
        <v>0</v>
      </c>
      <c r="Y51" s="10">
        <f t="shared" si="11"/>
        <v>625.3199999999996</v>
      </c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</row>
    <row r="52" spans="2:42" ht="12.75" customHeight="1">
      <c r="B52" s="44">
        <f>IF($B51="№",1,MAX($B$7:$B51)+1)</f>
        <v>46</v>
      </c>
      <c r="C52" s="45">
        <f t="shared" si="7"/>
        <v>0</v>
      </c>
      <c r="D52" s="31"/>
      <c r="E52" s="32"/>
      <c r="F52" s="32"/>
      <c r="G52" s="33"/>
      <c r="H52" s="34"/>
      <c r="I52" s="31"/>
      <c r="J52" s="34"/>
      <c r="K52" s="40">
        <f t="shared" si="0"/>
        <v>0</v>
      </c>
      <c r="L52" s="41">
        <f t="shared" si="12"/>
        <v>0</v>
      </c>
      <c r="M52" s="10">
        <f t="shared" si="1"/>
        <v>0</v>
      </c>
      <c r="N52" s="42">
        <f t="shared" si="2"/>
        <v>0</v>
      </c>
      <c r="O52" s="43">
        <f t="shared" si="3"/>
        <v>0</v>
      </c>
      <c r="P52" s="32"/>
      <c r="Q52" s="35"/>
      <c r="R52" s="36"/>
      <c r="S52" s="32"/>
      <c r="T52" s="10">
        <f t="shared" si="4"/>
        <v>0</v>
      </c>
      <c r="U52" s="11">
        <f t="shared" si="5"/>
        <v>0</v>
      </c>
      <c r="V52" s="11">
        <f t="shared" si="9"/>
        <v>0</v>
      </c>
      <c r="W52" s="12" t="str">
        <f t="shared" si="6"/>
        <v/>
      </c>
      <c r="X52" s="13">
        <f t="shared" si="10"/>
        <v>0</v>
      </c>
      <c r="Y52" s="10">
        <f t="shared" si="11"/>
        <v>625.3199999999996</v>
      </c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</row>
    <row r="53" spans="2:42" ht="13.15" customHeight="1">
      <c r="B53" s="44">
        <f>IF($B52="№",1,MAX($B$7:$B52)+1)</f>
        <v>47</v>
      </c>
      <c r="C53" s="45">
        <f t="shared" si="7"/>
        <v>0</v>
      </c>
      <c r="D53" s="31"/>
      <c r="E53" s="32"/>
      <c r="F53" s="32"/>
      <c r="G53" s="33"/>
      <c r="H53" s="34"/>
      <c r="I53" s="31"/>
      <c r="J53" s="34"/>
      <c r="K53" s="40">
        <f t="shared" si="0"/>
        <v>0</v>
      </c>
      <c r="L53" s="41">
        <f t="shared" si="12"/>
        <v>0</v>
      </c>
      <c r="M53" s="10">
        <f t="shared" si="1"/>
        <v>0</v>
      </c>
      <c r="N53" s="42">
        <f t="shared" si="2"/>
        <v>0</v>
      </c>
      <c r="O53" s="43">
        <f t="shared" si="3"/>
        <v>0</v>
      </c>
      <c r="P53" s="32"/>
      <c r="Q53" s="35"/>
      <c r="R53" s="36"/>
      <c r="S53" s="32"/>
      <c r="T53" s="10">
        <f t="shared" si="4"/>
        <v>0</v>
      </c>
      <c r="U53" s="11">
        <f t="shared" si="5"/>
        <v>0</v>
      </c>
      <c r="V53" s="11">
        <f t="shared" si="9"/>
        <v>0</v>
      </c>
      <c r="W53" s="12" t="str">
        <f t="shared" si="6"/>
        <v/>
      </c>
      <c r="X53" s="13">
        <f t="shared" si="10"/>
        <v>0</v>
      </c>
      <c r="Y53" s="10">
        <f t="shared" si="11"/>
        <v>625.3199999999996</v>
      </c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</row>
    <row r="54" spans="2:42" ht="13.15" customHeight="1">
      <c r="B54" s="44">
        <f>IF($B53="№",1,MAX($B$7:$B53)+1)</f>
        <v>48</v>
      </c>
      <c r="C54" s="45">
        <f t="shared" si="7"/>
        <v>0</v>
      </c>
      <c r="D54" s="31"/>
      <c r="E54" s="32"/>
      <c r="F54" s="32"/>
      <c r="G54" s="33"/>
      <c r="H54" s="34"/>
      <c r="I54" s="31"/>
      <c r="J54" s="34"/>
      <c r="K54" s="40">
        <f t="shared" si="0"/>
        <v>0</v>
      </c>
      <c r="L54" s="41">
        <f t="shared" si="12"/>
        <v>0</v>
      </c>
      <c r="M54" s="10">
        <f t="shared" si="1"/>
        <v>0</v>
      </c>
      <c r="N54" s="42">
        <f t="shared" si="2"/>
        <v>0</v>
      </c>
      <c r="O54" s="43">
        <f t="shared" si="3"/>
        <v>0</v>
      </c>
      <c r="P54" s="32"/>
      <c r="Q54" s="35"/>
      <c r="R54" s="36"/>
      <c r="S54" s="32"/>
      <c r="T54" s="10">
        <f t="shared" si="4"/>
        <v>0</v>
      </c>
      <c r="U54" s="11">
        <f t="shared" si="5"/>
        <v>0</v>
      </c>
      <c r="V54" s="11">
        <f t="shared" si="9"/>
        <v>0</v>
      </c>
      <c r="W54" s="12" t="str">
        <f t="shared" si="6"/>
        <v/>
      </c>
      <c r="X54" s="13">
        <f t="shared" si="10"/>
        <v>0</v>
      </c>
      <c r="Y54" s="10">
        <f t="shared" si="11"/>
        <v>625.3199999999996</v>
      </c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</row>
    <row r="55" spans="2:42" ht="13.15" customHeight="1">
      <c r="B55" s="44">
        <f>IF($B54="№",1,MAX($B$7:$B54)+1)</f>
        <v>49</v>
      </c>
      <c r="C55" s="45">
        <f t="shared" si="7"/>
        <v>0</v>
      </c>
      <c r="D55" s="31"/>
      <c r="E55" s="32"/>
      <c r="F55" s="32"/>
      <c r="G55" s="33"/>
      <c r="H55" s="34"/>
      <c r="I55" s="31"/>
      <c r="J55" s="34"/>
      <c r="K55" s="40">
        <f t="shared" si="0"/>
        <v>0</v>
      </c>
      <c r="L55" s="41">
        <f t="shared" si="12"/>
        <v>0</v>
      </c>
      <c r="M55" s="10">
        <f t="shared" si="1"/>
        <v>0</v>
      </c>
      <c r="N55" s="42">
        <f t="shared" si="2"/>
        <v>0</v>
      </c>
      <c r="O55" s="43">
        <f t="shared" si="3"/>
        <v>0</v>
      </c>
      <c r="P55" s="32"/>
      <c r="Q55" s="35"/>
      <c r="R55" s="36"/>
      <c r="S55" s="32"/>
      <c r="T55" s="10">
        <f t="shared" si="4"/>
        <v>0</v>
      </c>
      <c r="U55" s="11">
        <f t="shared" si="5"/>
        <v>0</v>
      </c>
      <c r="V55" s="11">
        <f t="shared" si="9"/>
        <v>0</v>
      </c>
      <c r="W55" s="12" t="str">
        <f t="shared" si="6"/>
        <v/>
      </c>
      <c r="X55" s="13">
        <f t="shared" si="10"/>
        <v>0</v>
      </c>
      <c r="Y55" s="10">
        <f t="shared" si="11"/>
        <v>625.3199999999996</v>
      </c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</row>
    <row r="56" spans="2:42" ht="13.15" customHeight="1">
      <c r="B56" s="44">
        <f>IF($B55="№",1,MAX($B$7:$B55)+1)</f>
        <v>50</v>
      </c>
      <c r="C56" s="45">
        <f t="shared" si="7"/>
        <v>0</v>
      </c>
      <c r="D56" s="31"/>
      <c r="E56" s="32"/>
      <c r="F56" s="32"/>
      <c r="G56" s="33"/>
      <c r="H56" s="34"/>
      <c r="I56" s="31"/>
      <c r="J56" s="34"/>
      <c r="K56" s="40">
        <f t="shared" si="0"/>
        <v>0</v>
      </c>
      <c r="L56" s="41">
        <f t="shared" si="12"/>
        <v>0</v>
      </c>
      <c r="M56" s="10">
        <f t="shared" si="1"/>
        <v>0</v>
      </c>
      <c r="N56" s="42">
        <f t="shared" si="2"/>
        <v>0</v>
      </c>
      <c r="O56" s="43">
        <f t="shared" si="3"/>
        <v>0</v>
      </c>
      <c r="P56" s="32"/>
      <c r="Q56" s="35"/>
      <c r="R56" s="36"/>
      <c r="S56" s="32"/>
      <c r="T56" s="10">
        <f t="shared" si="4"/>
        <v>0</v>
      </c>
      <c r="U56" s="11">
        <f t="shared" si="5"/>
        <v>0</v>
      </c>
      <c r="V56" s="11">
        <f t="shared" si="9"/>
        <v>0</v>
      </c>
      <c r="W56" s="12" t="str">
        <f t="shared" si="6"/>
        <v/>
      </c>
      <c r="X56" s="13">
        <f t="shared" si="10"/>
        <v>0</v>
      </c>
      <c r="Y56" s="10">
        <f t="shared" si="11"/>
        <v>625.3199999999996</v>
      </c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</row>
    <row r="57" spans="2:42" ht="13.15" customHeight="1">
      <c r="B57" s="44">
        <f>IF($B56="№",1,MAX($B$7:$B56)+1)</f>
        <v>51</v>
      </c>
      <c r="C57" s="45">
        <f t="shared" si="7"/>
        <v>0</v>
      </c>
      <c r="D57" s="31"/>
      <c r="E57" s="32"/>
      <c r="F57" s="32"/>
      <c r="G57" s="33"/>
      <c r="H57" s="34"/>
      <c r="I57" s="31"/>
      <c r="J57" s="34"/>
      <c r="K57" s="40">
        <f t="shared" si="0"/>
        <v>0</v>
      </c>
      <c r="L57" s="41">
        <f t="shared" si="12"/>
        <v>0</v>
      </c>
      <c r="M57" s="10">
        <f t="shared" si="1"/>
        <v>0</v>
      </c>
      <c r="N57" s="42">
        <f t="shared" si="2"/>
        <v>0</v>
      </c>
      <c r="O57" s="43">
        <f t="shared" si="3"/>
        <v>0</v>
      </c>
      <c r="P57" s="32"/>
      <c r="Q57" s="35"/>
      <c r="R57" s="36"/>
      <c r="S57" s="32"/>
      <c r="T57" s="10">
        <f t="shared" si="4"/>
        <v>0</v>
      </c>
      <c r="U57" s="11">
        <f t="shared" si="5"/>
        <v>0</v>
      </c>
      <c r="V57" s="11">
        <f t="shared" si="9"/>
        <v>0</v>
      </c>
      <c r="W57" s="12" t="str">
        <f t="shared" si="6"/>
        <v/>
      </c>
      <c r="X57" s="13">
        <f t="shared" si="10"/>
        <v>0</v>
      </c>
      <c r="Y57" s="10">
        <f t="shared" si="11"/>
        <v>625.3199999999996</v>
      </c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</row>
    <row r="58" spans="2:42" ht="13.15" customHeight="1">
      <c r="B58" s="44">
        <f>IF($B57="№",1,MAX($B$7:$B57)+1)</f>
        <v>52</v>
      </c>
      <c r="C58" s="45">
        <f t="shared" si="7"/>
        <v>0</v>
      </c>
      <c r="D58" s="31"/>
      <c r="E58" s="32"/>
      <c r="F58" s="32"/>
      <c r="G58" s="33"/>
      <c r="H58" s="34"/>
      <c r="I58" s="31"/>
      <c r="J58" s="34"/>
      <c r="K58" s="40">
        <f t="shared" si="0"/>
        <v>0</v>
      </c>
      <c r="L58" s="41">
        <f t="shared" si="12"/>
        <v>0</v>
      </c>
      <c r="M58" s="10">
        <f t="shared" si="1"/>
        <v>0</v>
      </c>
      <c r="N58" s="42">
        <f t="shared" si="2"/>
        <v>0</v>
      </c>
      <c r="O58" s="43">
        <f t="shared" si="3"/>
        <v>0</v>
      </c>
      <c r="P58" s="32"/>
      <c r="Q58" s="35"/>
      <c r="R58" s="36"/>
      <c r="S58" s="32"/>
      <c r="T58" s="10">
        <f t="shared" si="4"/>
        <v>0</v>
      </c>
      <c r="U58" s="11">
        <f t="shared" si="5"/>
        <v>0</v>
      </c>
      <c r="V58" s="11">
        <f t="shared" si="9"/>
        <v>0</v>
      </c>
      <c r="W58" s="12" t="str">
        <f t="shared" si="6"/>
        <v/>
      </c>
      <c r="X58" s="13">
        <f t="shared" si="10"/>
        <v>0</v>
      </c>
      <c r="Y58" s="10">
        <f t="shared" si="11"/>
        <v>625.3199999999996</v>
      </c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</row>
    <row r="59" spans="2:42" ht="13.15" customHeight="1">
      <c r="B59" s="44">
        <f>IF($B58="№",1,MAX($B$7:$B58)+1)</f>
        <v>53</v>
      </c>
      <c r="C59" s="45">
        <f t="shared" si="7"/>
        <v>0</v>
      </c>
      <c r="D59" s="31"/>
      <c r="E59" s="32"/>
      <c r="F59" s="32"/>
      <c r="G59" s="33"/>
      <c r="H59" s="34"/>
      <c r="I59" s="31"/>
      <c r="J59" s="34"/>
      <c r="K59" s="40">
        <f t="shared" si="0"/>
        <v>0</v>
      </c>
      <c r="L59" s="41">
        <f t="shared" si="12"/>
        <v>0</v>
      </c>
      <c r="M59" s="10">
        <f t="shared" si="1"/>
        <v>0</v>
      </c>
      <c r="N59" s="42">
        <f t="shared" si="2"/>
        <v>0</v>
      </c>
      <c r="O59" s="43">
        <f t="shared" si="3"/>
        <v>0</v>
      </c>
      <c r="P59" s="32"/>
      <c r="Q59" s="35"/>
      <c r="R59" s="36"/>
      <c r="S59" s="32"/>
      <c r="T59" s="10">
        <f t="shared" si="4"/>
        <v>0</v>
      </c>
      <c r="U59" s="11">
        <f t="shared" si="5"/>
        <v>0</v>
      </c>
      <c r="V59" s="11">
        <f t="shared" si="9"/>
        <v>0</v>
      </c>
      <c r="W59" s="12" t="str">
        <f t="shared" si="6"/>
        <v/>
      </c>
      <c r="X59" s="13">
        <f t="shared" si="10"/>
        <v>0</v>
      </c>
      <c r="Y59" s="10">
        <f t="shared" si="11"/>
        <v>625.3199999999996</v>
      </c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</row>
    <row r="60" spans="2:42" ht="13.15" customHeight="1">
      <c r="B60" s="44">
        <f>IF($B59="№",1,MAX($B$7:$B59)+1)</f>
        <v>54</v>
      </c>
      <c r="C60" s="45">
        <f t="shared" si="7"/>
        <v>0</v>
      </c>
      <c r="D60" s="31"/>
      <c r="E60" s="32"/>
      <c r="F60" s="32"/>
      <c r="G60" s="33"/>
      <c r="H60" s="34"/>
      <c r="I60" s="31"/>
      <c r="J60" s="34"/>
      <c r="K60" s="40">
        <f t="shared" si="0"/>
        <v>0</v>
      </c>
      <c r="L60" s="41">
        <f t="shared" si="12"/>
        <v>0</v>
      </c>
      <c r="M60" s="10">
        <f t="shared" si="1"/>
        <v>0</v>
      </c>
      <c r="N60" s="42">
        <f t="shared" si="2"/>
        <v>0</v>
      </c>
      <c r="O60" s="43">
        <f t="shared" si="3"/>
        <v>0</v>
      </c>
      <c r="P60" s="32"/>
      <c r="Q60" s="35"/>
      <c r="R60" s="36"/>
      <c r="S60" s="32"/>
      <c r="T60" s="10">
        <f t="shared" si="4"/>
        <v>0</v>
      </c>
      <c r="U60" s="11">
        <f t="shared" si="5"/>
        <v>0</v>
      </c>
      <c r="V60" s="11">
        <f t="shared" si="9"/>
        <v>0</v>
      </c>
      <c r="W60" s="12" t="str">
        <f t="shared" si="6"/>
        <v/>
      </c>
      <c r="X60" s="13">
        <f t="shared" si="10"/>
        <v>0</v>
      </c>
      <c r="Y60" s="10">
        <f t="shared" si="11"/>
        <v>625.3199999999996</v>
      </c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</row>
    <row r="61" spans="2:42" ht="13.15" customHeight="1">
      <c r="B61" s="44">
        <f>IF($B60="№",1,MAX($B$7:$B60)+1)</f>
        <v>55</v>
      </c>
      <c r="C61" s="45">
        <f t="shared" si="7"/>
        <v>0</v>
      </c>
      <c r="D61" s="31"/>
      <c r="E61" s="32"/>
      <c r="F61" s="32"/>
      <c r="G61" s="33"/>
      <c r="H61" s="34"/>
      <c r="I61" s="31"/>
      <c r="J61" s="34"/>
      <c r="K61" s="40">
        <f t="shared" si="0"/>
        <v>0</v>
      </c>
      <c r="L61" s="41">
        <f t="shared" si="12"/>
        <v>0</v>
      </c>
      <c r="M61" s="10">
        <f t="shared" si="1"/>
        <v>0</v>
      </c>
      <c r="N61" s="42">
        <f t="shared" si="2"/>
        <v>0</v>
      </c>
      <c r="O61" s="43">
        <f t="shared" si="3"/>
        <v>0</v>
      </c>
      <c r="P61" s="32"/>
      <c r="Q61" s="35"/>
      <c r="R61" s="36"/>
      <c r="S61" s="32"/>
      <c r="T61" s="10">
        <f t="shared" si="4"/>
        <v>0</v>
      </c>
      <c r="U61" s="11">
        <f t="shared" si="5"/>
        <v>0</v>
      </c>
      <c r="V61" s="11">
        <f t="shared" si="9"/>
        <v>0</v>
      </c>
      <c r="W61" s="12" t="str">
        <f t="shared" si="6"/>
        <v/>
      </c>
      <c r="X61" s="13">
        <f t="shared" si="10"/>
        <v>0</v>
      </c>
      <c r="Y61" s="10">
        <f t="shared" si="11"/>
        <v>625.3199999999996</v>
      </c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</row>
    <row r="62" spans="2:42" ht="13.15" customHeight="1">
      <c r="B62" s="44">
        <f>IF($B61="№",1,MAX($B$7:$B61)+1)</f>
        <v>56</v>
      </c>
      <c r="C62" s="45">
        <f t="shared" si="7"/>
        <v>0</v>
      </c>
      <c r="D62" s="31"/>
      <c r="E62" s="32"/>
      <c r="F62" s="32"/>
      <c r="G62" s="33"/>
      <c r="H62" s="34"/>
      <c r="I62" s="31"/>
      <c r="J62" s="34"/>
      <c r="K62" s="40">
        <f t="shared" si="0"/>
        <v>0</v>
      </c>
      <c r="L62" s="41">
        <f t="shared" si="12"/>
        <v>0</v>
      </c>
      <c r="M62" s="10">
        <f t="shared" si="1"/>
        <v>0</v>
      </c>
      <c r="N62" s="42">
        <f t="shared" si="2"/>
        <v>0</v>
      </c>
      <c r="O62" s="43">
        <f t="shared" si="3"/>
        <v>0</v>
      </c>
      <c r="P62" s="32"/>
      <c r="Q62" s="35"/>
      <c r="R62" s="36"/>
      <c r="S62" s="32"/>
      <c r="T62" s="10">
        <f t="shared" si="4"/>
        <v>0</v>
      </c>
      <c r="U62" s="11">
        <f t="shared" si="5"/>
        <v>0</v>
      </c>
      <c r="V62" s="11">
        <f t="shared" si="9"/>
        <v>0</v>
      </c>
      <c r="W62" s="12" t="str">
        <f t="shared" si="6"/>
        <v/>
      </c>
      <c r="X62" s="13">
        <f t="shared" si="10"/>
        <v>0</v>
      </c>
      <c r="Y62" s="10">
        <f t="shared" si="11"/>
        <v>625.3199999999996</v>
      </c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</row>
    <row r="63" spans="2:42" ht="13.15" customHeight="1">
      <c r="B63" s="44">
        <f>IF($B62="№",1,MAX($B$7:$B62)+1)</f>
        <v>57</v>
      </c>
      <c r="C63" s="45">
        <f t="shared" si="7"/>
        <v>0</v>
      </c>
      <c r="D63" s="31"/>
      <c r="E63" s="32"/>
      <c r="F63" s="32"/>
      <c r="G63" s="33"/>
      <c r="H63" s="34"/>
      <c r="I63" s="31"/>
      <c r="J63" s="34"/>
      <c r="K63" s="40">
        <f t="shared" si="0"/>
        <v>0</v>
      </c>
      <c r="L63" s="41">
        <f t="shared" si="12"/>
        <v>0</v>
      </c>
      <c r="M63" s="10">
        <f t="shared" si="1"/>
        <v>0</v>
      </c>
      <c r="N63" s="42">
        <f t="shared" si="2"/>
        <v>0</v>
      </c>
      <c r="O63" s="43">
        <f t="shared" si="3"/>
        <v>0</v>
      </c>
      <c r="P63" s="32"/>
      <c r="Q63" s="35"/>
      <c r="R63" s="36"/>
      <c r="S63" s="32"/>
      <c r="T63" s="10">
        <f t="shared" si="4"/>
        <v>0</v>
      </c>
      <c r="U63" s="11">
        <f t="shared" si="5"/>
        <v>0</v>
      </c>
      <c r="V63" s="11">
        <f t="shared" si="9"/>
        <v>0</v>
      </c>
      <c r="W63" s="12" t="str">
        <f t="shared" si="6"/>
        <v/>
      </c>
      <c r="X63" s="13">
        <f t="shared" si="10"/>
        <v>0</v>
      </c>
      <c r="Y63" s="10">
        <f t="shared" si="11"/>
        <v>625.3199999999996</v>
      </c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</row>
    <row r="64" spans="2:42" ht="13.15" customHeight="1">
      <c r="B64" s="44">
        <f>IF($B63="№",1,MAX($B$7:$B63)+1)</f>
        <v>58</v>
      </c>
      <c r="C64" s="45">
        <f t="shared" si="7"/>
        <v>0</v>
      </c>
      <c r="D64" s="31"/>
      <c r="E64" s="32"/>
      <c r="F64" s="32"/>
      <c r="G64" s="33"/>
      <c r="H64" s="34"/>
      <c r="I64" s="31"/>
      <c r="J64" s="34"/>
      <c r="K64" s="40">
        <f t="shared" si="0"/>
        <v>0</v>
      </c>
      <c r="L64" s="41">
        <f t="shared" si="12"/>
        <v>0</v>
      </c>
      <c r="M64" s="10">
        <f t="shared" si="1"/>
        <v>0</v>
      </c>
      <c r="N64" s="42">
        <f t="shared" si="2"/>
        <v>0</v>
      </c>
      <c r="O64" s="43">
        <f t="shared" si="3"/>
        <v>0</v>
      </c>
      <c r="P64" s="32"/>
      <c r="Q64" s="35"/>
      <c r="R64" s="36"/>
      <c r="S64" s="32"/>
      <c r="T64" s="10">
        <f t="shared" si="4"/>
        <v>0</v>
      </c>
      <c r="U64" s="11">
        <f t="shared" si="5"/>
        <v>0</v>
      </c>
      <c r="V64" s="11">
        <f t="shared" si="9"/>
        <v>0</v>
      </c>
      <c r="W64" s="12" t="str">
        <f t="shared" si="6"/>
        <v/>
      </c>
      <c r="X64" s="13">
        <f t="shared" si="10"/>
        <v>0</v>
      </c>
      <c r="Y64" s="10">
        <f t="shared" si="11"/>
        <v>625.3199999999996</v>
      </c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</row>
    <row r="65" spans="2:42" ht="13.15" customHeight="1">
      <c r="B65" s="44">
        <f>IF($B64="№",1,MAX($B$7:$B64)+1)</f>
        <v>59</v>
      </c>
      <c r="C65" s="45">
        <f t="shared" si="7"/>
        <v>0</v>
      </c>
      <c r="D65" s="31"/>
      <c r="E65" s="32"/>
      <c r="F65" s="32"/>
      <c r="G65" s="33"/>
      <c r="H65" s="34"/>
      <c r="I65" s="31"/>
      <c r="J65" s="34"/>
      <c r="K65" s="40">
        <f t="shared" si="0"/>
        <v>0</v>
      </c>
      <c r="L65" s="41">
        <f t="shared" si="12"/>
        <v>0</v>
      </c>
      <c r="M65" s="10">
        <f t="shared" si="1"/>
        <v>0</v>
      </c>
      <c r="N65" s="42">
        <f t="shared" si="2"/>
        <v>0</v>
      </c>
      <c r="O65" s="43">
        <f t="shared" si="3"/>
        <v>0</v>
      </c>
      <c r="P65" s="32"/>
      <c r="Q65" s="35"/>
      <c r="R65" s="36"/>
      <c r="S65" s="32"/>
      <c r="T65" s="10">
        <f t="shared" si="4"/>
        <v>0</v>
      </c>
      <c r="U65" s="11">
        <f t="shared" si="5"/>
        <v>0</v>
      </c>
      <c r="V65" s="11">
        <f t="shared" si="9"/>
        <v>0</v>
      </c>
      <c r="W65" s="12" t="str">
        <f t="shared" si="6"/>
        <v/>
      </c>
      <c r="X65" s="13">
        <f t="shared" si="10"/>
        <v>0</v>
      </c>
      <c r="Y65" s="10">
        <f t="shared" si="11"/>
        <v>625.3199999999996</v>
      </c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</row>
    <row r="66" spans="2:42" ht="13.15" customHeight="1">
      <c r="B66" s="44">
        <f>IF($B65="№",1,MAX($B$7:$B65)+1)</f>
        <v>60</v>
      </c>
      <c r="C66" s="45">
        <f t="shared" si="7"/>
        <v>0</v>
      </c>
      <c r="D66" s="31"/>
      <c r="E66" s="32"/>
      <c r="F66" s="32"/>
      <c r="G66" s="33"/>
      <c r="H66" s="34"/>
      <c r="I66" s="31"/>
      <c r="J66" s="34"/>
      <c r="K66" s="40">
        <f t="shared" si="0"/>
        <v>0</v>
      </c>
      <c r="L66" s="41">
        <f t="shared" si="12"/>
        <v>0</v>
      </c>
      <c r="M66" s="10">
        <f t="shared" si="1"/>
        <v>0</v>
      </c>
      <c r="N66" s="42">
        <f t="shared" si="2"/>
        <v>0</v>
      </c>
      <c r="O66" s="43">
        <f t="shared" si="3"/>
        <v>0</v>
      </c>
      <c r="P66" s="32"/>
      <c r="Q66" s="35"/>
      <c r="R66" s="36"/>
      <c r="S66" s="32"/>
      <c r="T66" s="10">
        <f t="shared" si="4"/>
        <v>0</v>
      </c>
      <c r="U66" s="11">
        <f t="shared" si="5"/>
        <v>0</v>
      </c>
      <c r="V66" s="11">
        <f t="shared" si="9"/>
        <v>0</v>
      </c>
      <c r="W66" s="12" t="str">
        <f t="shared" si="6"/>
        <v/>
      </c>
      <c r="X66" s="13">
        <f t="shared" si="10"/>
        <v>0</v>
      </c>
      <c r="Y66" s="10">
        <f t="shared" si="11"/>
        <v>625.3199999999996</v>
      </c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</row>
    <row r="67" spans="2:42" ht="13.15" customHeight="1">
      <c r="B67" s="44">
        <f>IF($B66="№",1,MAX($B$7:$B66)+1)</f>
        <v>61</v>
      </c>
      <c r="C67" s="45">
        <f t="shared" si="7"/>
        <v>0</v>
      </c>
      <c r="D67" s="31"/>
      <c r="E67" s="32"/>
      <c r="F67" s="32"/>
      <c r="G67" s="33"/>
      <c r="H67" s="34"/>
      <c r="I67" s="31"/>
      <c r="J67" s="34"/>
      <c r="K67" s="40">
        <f t="shared" si="0"/>
        <v>0</v>
      </c>
      <c r="L67" s="41">
        <f t="shared" si="12"/>
        <v>0</v>
      </c>
      <c r="M67" s="10">
        <f t="shared" si="1"/>
        <v>0</v>
      </c>
      <c r="N67" s="42">
        <f t="shared" si="2"/>
        <v>0</v>
      </c>
      <c r="O67" s="43">
        <f t="shared" si="3"/>
        <v>0</v>
      </c>
      <c r="P67" s="32"/>
      <c r="Q67" s="35"/>
      <c r="R67" s="36"/>
      <c r="S67" s="32"/>
      <c r="T67" s="10">
        <f t="shared" si="4"/>
        <v>0</v>
      </c>
      <c r="U67" s="11">
        <f t="shared" si="5"/>
        <v>0</v>
      </c>
      <c r="V67" s="11">
        <f t="shared" si="9"/>
        <v>0</v>
      </c>
      <c r="W67" s="12" t="str">
        <f t="shared" si="6"/>
        <v/>
      </c>
      <c r="X67" s="13">
        <f t="shared" si="10"/>
        <v>0</v>
      </c>
      <c r="Y67" s="10">
        <f t="shared" si="11"/>
        <v>625.3199999999996</v>
      </c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</row>
    <row r="68" spans="2:42" ht="13.15" customHeight="1">
      <c r="B68" s="44">
        <f>IF($B67="№",1,MAX($B$7:$B67)+1)</f>
        <v>62</v>
      </c>
      <c r="C68" s="45">
        <f t="shared" si="7"/>
        <v>0</v>
      </c>
      <c r="D68" s="31"/>
      <c r="E68" s="32"/>
      <c r="F68" s="32"/>
      <c r="G68" s="33"/>
      <c r="H68" s="34"/>
      <c r="I68" s="31"/>
      <c r="J68" s="34"/>
      <c r="K68" s="40">
        <f t="shared" si="0"/>
        <v>0</v>
      </c>
      <c r="L68" s="41">
        <f t="shared" si="12"/>
        <v>0</v>
      </c>
      <c r="M68" s="10">
        <f t="shared" si="1"/>
        <v>0</v>
      </c>
      <c r="N68" s="42">
        <f t="shared" si="2"/>
        <v>0</v>
      </c>
      <c r="O68" s="43">
        <f t="shared" si="3"/>
        <v>0</v>
      </c>
      <c r="P68" s="32"/>
      <c r="Q68" s="35"/>
      <c r="R68" s="36"/>
      <c r="S68" s="32"/>
      <c r="T68" s="10">
        <f t="shared" si="4"/>
        <v>0</v>
      </c>
      <c r="U68" s="11">
        <f t="shared" si="5"/>
        <v>0</v>
      </c>
      <c r="V68" s="11">
        <f t="shared" si="9"/>
        <v>0</v>
      </c>
      <c r="W68" s="12" t="str">
        <f t="shared" si="6"/>
        <v/>
      </c>
      <c r="X68" s="13">
        <f t="shared" si="10"/>
        <v>0</v>
      </c>
      <c r="Y68" s="10">
        <f t="shared" si="11"/>
        <v>625.3199999999996</v>
      </c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</row>
    <row r="69" spans="2:42" ht="13.15" customHeight="1">
      <c r="B69" s="44">
        <f>IF($B68="№",1,MAX($B$7:$B68)+1)</f>
        <v>63</v>
      </c>
      <c r="C69" s="45">
        <f t="shared" si="7"/>
        <v>0</v>
      </c>
      <c r="D69" s="31"/>
      <c r="E69" s="32"/>
      <c r="F69" s="32"/>
      <c r="G69" s="33"/>
      <c r="H69" s="34"/>
      <c r="I69" s="31"/>
      <c r="J69" s="34"/>
      <c r="K69" s="40">
        <f t="shared" si="0"/>
        <v>0</v>
      </c>
      <c r="L69" s="41">
        <f t="shared" si="12"/>
        <v>0</v>
      </c>
      <c r="M69" s="10">
        <f t="shared" si="1"/>
        <v>0</v>
      </c>
      <c r="N69" s="42">
        <f t="shared" si="2"/>
        <v>0</v>
      </c>
      <c r="O69" s="43">
        <f t="shared" si="3"/>
        <v>0</v>
      </c>
      <c r="P69" s="32"/>
      <c r="Q69" s="35"/>
      <c r="R69" s="36"/>
      <c r="S69" s="32"/>
      <c r="T69" s="10">
        <f t="shared" si="4"/>
        <v>0</v>
      </c>
      <c r="U69" s="11">
        <f t="shared" si="5"/>
        <v>0</v>
      </c>
      <c r="V69" s="11">
        <f t="shared" si="9"/>
        <v>0</v>
      </c>
      <c r="W69" s="12" t="str">
        <f t="shared" si="6"/>
        <v/>
      </c>
      <c r="X69" s="13">
        <f t="shared" si="10"/>
        <v>0</v>
      </c>
      <c r="Y69" s="10">
        <f t="shared" si="11"/>
        <v>625.3199999999996</v>
      </c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</row>
    <row r="70" spans="2:42" ht="13.15" customHeight="1">
      <c r="B70" s="44">
        <f>IF($B69="№",1,MAX($B$7:$B69)+1)</f>
        <v>64</v>
      </c>
      <c r="C70" s="45">
        <f t="shared" si="7"/>
        <v>0</v>
      </c>
      <c r="D70" s="31"/>
      <c r="E70" s="32"/>
      <c r="F70" s="32"/>
      <c r="G70" s="33"/>
      <c r="H70" s="34"/>
      <c r="I70" s="31"/>
      <c r="J70" s="34"/>
      <c r="K70" s="40">
        <f t="shared" si="0"/>
        <v>0</v>
      </c>
      <c r="L70" s="41">
        <f t="shared" si="12"/>
        <v>0</v>
      </c>
      <c r="M70" s="10">
        <f t="shared" si="1"/>
        <v>0</v>
      </c>
      <c r="N70" s="42">
        <f t="shared" si="2"/>
        <v>0</v>
      </c>
      <c r="O70" s="43">
        <f t="shared" si="3"/>
        <v>0</v>
      </c>
      <c r="P70" s="32"/>
      <c r="Q70" s="35"/>
      <c r="R70" s="36"/>
      <c r="S70" s="32"/>
      <c r="T70" s="10">
        <f t="shared" si="4"/>
        <v>0</v>
      </c>
      <c r="U70" s="11">
        <f t="shared" si="5"/>
        <v>0</v>
      </c>
      <c r="V70" s="11">
        <f t="shared" si="9"/>
        <v>0</v>
      </c>
      <c r="W70" s="12" t="str">
        <f t="shared" si="6"/>
        <v/>
      </c>
      <c r="X70" s="13">
        <f t="shared" si="10"/>
        <v>0</v>
      </c>
      <c r="Y70" s="10">
        <f t="shared" si="11"/>
        <v>625.3199999999996</v>
      </c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</row>
    <row r="71" spans="2:42" ht="13.15" customHeight="1">
      <c r="B71" s="44">
        <f>IF($B70="№",1,MAX($B$7:$B70)+1)</f>
        <v>65</v>
      </c>
      <c r="C71" s="45">
        <f t="shared" si="7"/>
        <v>0</v>
      </c>
      <c r="D71" s="31"/>
      <c r="E71" s="32"/>
      <c r="F71" s="32"/>
      <c r="G71" s="33"/>
      <c r="H71" s="34"/>
      <c r="I71" s="31"/>
      <c r="J71" s="34"/>
      <c r="K71" s="40">
        <f t="shared" ref="K71:K134" si="13">IFERROR(IF(OR($P$2*$C71*$G71*$V71*$H71*$J71=0,$E71="",$F71=""),0,IF(OR($F71="Long",$F71="buy"),($J71-$H71),($H71-$J71))),0)</f>
        <v>0</v>
      </c>
      <c r="L71" s="41">
        <f t="shared" si="12"/>
        <v>0</v>
      </c>
      <c r="M71" s="10">
        <f t="shared" ref="M71:M134" si="14">IFERROR(IF(OR($P$2*$C71*$G71*$H71*$J71=0,$E71="",$F71=""),0,$T71-$U71),0)</f>
        <v>0</v>
      </c>
      <c r="N71" s="42">
        <f t="shared" ref="N71:N134" si="15">IFERROR(IF(OR($P$2*$C71*$G71*$H71*$J71=0,$E71="",$F71=""),0,$M71/$V71),0)</f>
        <v>0</v>
      </c>
      <c r="O71" s="43">
        <f t="shared" ref="O71:O134" si="16">IF(OR($I71=0,$D71=0,$I71&lt;$D71),0,$I71-$D71)</f>
        <v>0</v>
      </c>
      <c r="P71" s="32"/>
      <c r="Q71" s="35"/>
      <c r="R71" s="36"/>
      <c r="S71" s="32"/>
      <c r="T71" s="10">
        <f t="shared" ref="T71:T134" si="17">IFERROR(IF(OR($P$2*$C71*$G71*$H71*$J71=0,$E71="",$F71=""),0,IF($W71="ME",$K71*5*$G71,$K71*50*$G71)),0)</f>
        <v>0</v>
      </c>
      <c r="U71" s="11">
        <f t="shared" ref="U71:U134" si="18">IFERROR(IF(OR($P$2*$C71*$G71*$V71*$H71=0,$E71="",$F71=""),0,IF($W71="ME",$D$3*$G71,$E$3*$G71)),0)</f>
        <v>0</v>
      </c>
      <c r="V71" s="11">
        <f t="shared" si="9"/>
        <v>0</v>
      </c>
      <c r="W71" s="12" t="str">
        <f t="shared" ref="W71:W134" si="19">LEFT($E71,2)</f>
        <v/>
      </c>
      <c r="X71" s="13">
        <f t="shared" si="10"/>
        <v>0</v>
      </c>
      <c r="Y71" s="10">
        <f t="shared" si="11"/>
        <v>625.3199999999996</v>
      </c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</row>
    <row r="72" spans="2:42" ht="13.15" customHeight="1">
      <c r="B72" s="44">
        <f>IF($B71="№",1,MAX($B$7:$B71)+1)</f>
        <v>66</v>
      </c>
      <c r="C72" s="45">
        <f t="shared" ref="C72:C135" si="20">INT($D72)</f>
        <v>0</v>
      </c>
      <c r="D72" s="31"/>
      <c r="E72" s="32"/>
      <c r="F72" s="32"/>
      <c r="G72" s="33"/>
      <c r="H72" s="34"/>
      <c r="I72" s="31"/>
      <c r="J72" s="34"/>
      <c r="K72" s="40">
        <f t="shared" si="13"/>
        <v>0</v>
      </c>
      <c r="L72" s="41">
        <f t="shared" ref="L72:L135" si="21">IFERROR($K72*4,0)</f>
        <v>0</v>
      </c>
      <c r="M72" s="10">
        <f t="shared" si="14"/>
        <v>0</v>
      </c>
      <c r="N72" s="42">
        <f t="shared" si="15"/>
        <v>0</v>
      </c>
      <c r="O72" s="43">
        <f t="shared" si="16"/>
        <v>0</v>
      </c>
      <c r="P72" s="32"/>
      <c r="Q72" s="35"/>
      <c r="R72" s="36"/>
      <c r="S72" s="32"/>
      <c r="T72" s="10">
        <f t="shared" si="17"/>
        <v>0</v>
      </c>
      <c r="U72" s="11">
        <f t="shared" si="18"/>
        <v>0</v>
      </c>
      <c r="V72" s="11">
        <f t="shared" ref="V72:V135" si="22">IFERROR(IF($P$2*$C72*$G72=0,0,IF($V71="Сумма на момент открытия сделки",$P$2,$V71+$M71+$R71)),0)</f>
        <v>0</v>
      </c>
      <c r="W72" s="12" t="str">
        <f t="shared" si="19"/>
        <v/>
      </c>
      <c r="X72" s="13">
        <f t="shared" ref="X72:X135" si="23">$D72-INT($D72)</f>
        <v>0</v>
      </c>
      <c r="Y72" s="10">
        <f t="shared" ref="Y72:Y135" si="24">$Y71+$M72+$R72</f>
        <v>625.3199999999996</v>
      </c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</row>
    <row r="73" spans="2:42" ht="13.15" customHeight="1">
      <c r="B73" s="44">
        <f>IF($B72="№",1,MAX($B$7:$B72)+1)</f>
        <v>67</v>
      </c>
      <c r="C73" s="45">
        <f t="shared" si="20"/>
        <v>0</v>
      </c>
      <c r="D73" s="31"/>
      <c r="E73" s="32"/>
      <c r="F73" s="32"/>
      <c r="G73" s="33"/>
      <c r="H73" s="34"/>
      <c r="I73" s="31"/>
      <c r="J73" s="34"/>
      <c r="K73" s="40">
        <f t="shared" si="13"/>
        <v>0</v>
      </c>
      <c r="L73" s="41">
        <f t="shared" si="21"/>
        <v>0</v>
      </c>
      <c r="M73" s="10">
        <f t="shared" si="14"/>
        <v>0</v>
      </c>
      <c r="N73" s="42">
        <f t="shared" si="15"/>
        <v>0</v>
      </c>
      <c r="O73" s="43">
        <f t="shared" si="16"/>
        <v>0</v>
      </c>
      <c r="P73" s="32"/>
      <c r="Q73" s="35"/>
      <c r="R73" s="36"/>
      <c r="S73" s="32"/>
      <c r="T73" s="10">
        <f t="shared" si="17"/>
        <v>0</v>
      </c>
      <c r="U73" s="11">
        <f t="shared" si="18"/>
        <v>0</v>
      </c>
      <c r="V73" s="11">
        <f t="shared" si="22"/>
        <v>0</v>
      </c>
      <c r="W73" s="12" t="str">
        <f t="shared" si="19"/>
        <v/>
      </c>
      <c r="X73" s="13">
        <f t="shared" si="23"/>
        <v>0</v>
      </c>
      <c r="Y73" s="10">
        <f t="shared" si="24"/>
        <v>625.3199999999996</v>
      </c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</row>
    <row r="74" spans="2:42" ht="13.15" customHeight="1">
      <c r="B74" s="44">
        <f>IF($B73="№",1,MAX($B$7:$B73)+1)</f>
        <v>68</v>
      </c>
      <c r="C74" s="45">
        <f t="shared" si="20"/>
        <v>0</v>
      </c>
      <c r="D74" s="31"/>
      <c r="E74" s="32"/>
      <c r="F74" s="32"/>
      <c r="G74" s="33"/>
      <c r="H74" s="34"/>
      <c r="I74" s="31"/>
      <c r="J74" s="34"/>
      <c r="K74" s="40">
        <f t="shared" si="13"/>
        <v>0</v>
      </c>
      <c r="L74" s="41">
        <f t="shared" si="21"/>
        <v>0</v>
      </c>
      <c r="M74" s="10">
        <f t="shared" si="14"/>
        <v>0</v>
      </c>
      <c r="N74" s="42">
        <f t="shared" si="15"/>
        <v>0</v>
      </c>
      <c r="O74" s="43">
        <f t="shared" si="16"/>
        <v>0</v>
      </c>
      <c r="P74" s="32"/>
      <c r="Q74" s="35"/>
      <c r="R74" s="36"/>
      <c r="S74" s="32"/>
      <c r="T74" s="10">
        <f t="shared" si="17"/>
        <v>0</v>
      </c>
      <c r="U74" s="11">
        <f t="shared" si="18"/>
        <v>0</v>
      </c>
      <c r="V74" s="11">
        <f t="shared" si="22"/>
        <v>0</v>
      </c>
      <c r="W74" s="12" t="str">
        <f t="shared" si="19"/>
        <v/>
      </c>
      <c r="X74" s="13">
        <f t="shared" si="23"/>
        <v>0</v>
      </c>
      <c r="Y74" s="10">
        <f t="shared" si="24"/>
        <v>625.3199999999996</v>
      </c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</row>
    <row r="75" spans="2:42" ht="13.15" customHeight="1">
      <c r="B75" s="44">
        <f>IF($B74="№",1,MAX($B$7:$B74)+1)</f>
        <v>69</v>
      </c>
      <c r="C75" s="45">
        <f t="shared" si="20"/>
        <v>0</v>
      </c>
      <c r="D75" s="31"/>
      <c r="E75" s="32"/>
      <c r="F75" s="32"/>
      <c r="G75" s="33"/>
      <c r="H75" s="34"/>
      <c r="I75" s="31"/>
      <c r="J75" s="34"/>
      <c r="K75" s="40">
        <f t="shared" si="13"/>
        <v>0</v>
      </c>
      <c r="L75" s="41">
        <f t="shared" si="21"/>
        <v>0</v>
      </c>
      <c r="M75" s="10">
        <f t="shared" si="14"/>
        <v>0</v>
      </c>
      <c r="N75" s="42">
        <f t="shared" si="15"/>
        <v>0</v>
      </c>
      <c r="O75" s="43">
        <f t="shared" si="16"/>
        <v>0</v>
      </c>
      <c r="P75" s="32"/>
      <c r="Q75" s="35"/>
      <c r="R75" s="36"/>
      <c r="S75" s="32"/>
      <c r="T75" s="10">
        <f t="shared" si="17"/>
        <v>0</v>
      </c>
      <c r="U75" s="11">
        <f t="shared" si="18"/>
        <v>0</v>
      </c>
      <c r="V75" s="11">
        <f t="shared" si="22"/>
        <v>0</v>
      </c>
      <c r="W75" s="12" t="str">
        <f t="shared" si="19"/>
        <v/>
      </c>
      <c r="X75" s="13">
        <f t="shared" si="23"/>
        <v>0</v>
      </c>
      <c r="Y75" s="10">
        <f t="shared" si="24"/>
        <v>625.3199999999996</v>
      </c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</row>
    <row r="76" spans="2:42" ht="13.15" customHeight="1">
      <c r="B76" s="44">
        <f>IF($B75="№",1,MAX($B$7:$B75)+1)</f>
        <v>70</v>
      </c>
      <c r="C76" s="45">
        <f t="shared" si="20"/>
        <v>0</v>
      </c>
      <c r="D76" s="31"/>
      <c r="E76" s="32"/>
      <c r="F76" s="32"/>
      <c r="G76" s="33"/>
      <c r="H76" s="34"/>
      <c r="I76" s="31"/>
      <c r="J76" s="34"/>
      <c r="K76" s="40">
        <f t="shared" si="13"/>
        <v>0</v>
      </c>
      <c r="L76" s="41">
        <f t="shared" si="21"/>
        <v>0</v>
      </c>
      <c r="M76" s="10">
        <f t="shared" si="14"/>
        <v>0</v>
      </c>
      <c r="N76" s="42">
        <f t="shared" si="15"/>
        <v>0</v>
      </c>
      <c r="O76" s="43">
        <f t="shared" si="16"/>
        <v>0</v>
      </c>
      <c r="P76" s="32"/>
      <c r="Q76" s="35"/>
      <c r="R76" s="36"/>
      <c r="S76" s="32"/>
      <c r="T76" s="10">
        <f t="shared" si="17"/>
        <v>0</v>
      </c>
      <c r="U76" s="11">
        <f t="shared" si="18"/>
        <v>0</v>
      </c>
      <c r="V76" s="11">
        <f t="shared" si="22"/>
        <v>0</v>
      </c>
      <c r="W76" s="12" t="str">
        <f t="shared" si="19"/>
        <v/>
      </c>
      <c r="X76" s="13">
        <f t="shared" si="23"/>
        <v>0</v>
      </c>
      <c r="Y76" s="10">
        <f t="shared" si="24"/>
        <v>625.3199999999996</v>
      </c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</row>
    <row r="77" spans="2:42" ht="13.15" customHeight="1">
      <c r="B77" s="44">
        <f>IF($B76="№",1,MAX($B$7:$B76)+1)</f>
        <v>71</v>
      </c>
      <c r="C77" s="45">
        <f t="shared" si="20"/>
        <v>0</v>
      </c>
      <c r="D77" s="31"/>
      <c r="E77" s="32"/>
      <c r="F77" s="32"/>
      <c r="G77" s="33"/>
      <c r="H77" s="34"/>
      <c r="I77" s="31"/>
      <c r="J77" s="34"/>
      <c r="K77" s="40">
        <f t="shared" si="13"/>
        <v>0</v>
      </c>
      <c r="L77" s="41">
        <f t="shared" si="21"/>
        <v>0</v>
      </c>
      <c r="M77" s="10">
        <f t="shared" si="14"/>
        <v>0</v>
      </c>
      <c r="N77" s="42">
        <f t="shared" si="15"/>
        <v>0</v>
      </c>
      <c r="O77" s="43">
        <f t="shared" si="16"/>
        <v>0</v>
      </c>
      <c r="P77" s="32"/>
      <c r="Q77" s="35"/>
      <c r="R77" s="36"/>
      <c r="S77" s="32"/>
      <c r="T77" s="10">
        <f t="shared" si="17"/>
        <v>0</v>
      </c>
      <c r="U77" s="11">
        <f t="shared" si="18"/>
        <v>0</v>
      </c>
      <c r="V77" s="11">
        <f t="shared" si="22"/>
        <v>0</v>
      </c>
      <c r="W77" s="12" t="str">
        <f t="shared" si="19"/>
        <v/>
      </c>
      <c r="X77" s="13">
        <f t="shared" si="23"/>
        <v>0</v>
      </c>
      <c r="Y77" s="10">
        <f t="shared" si="24"/>
        <v>625.3199999999996</v>
      </c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</row>
    <row r="78" spans="2:42" ht="13.15" customHeight="1">
      <c r="B78" s="44">
        <f>IF($B77="№",1,MAX($B$7:$B77)+1)</f>
        <v>72</v>
      </c>
      <c r="C78" s="45">
        <f t="shared" si="20"/>
        <v>0</v>
      </c>
      <c r="D78" s="31"/>
      <c r="E78" s="32"/>
      <c r="F78" s="32"/>
      <c r="G78" s="33"/>
      <c r="H78" s="34"/>
      <c r="I78" s="31"/>
      <c r="J78" s="34"/>
      <c r="K78" s="40">
        <f t="shared" si="13"/>
        <v>0</v>
      </c>
      <c r="L78" s="41">
        <f t="shared" si="21"/>
        <v>0</v>
      </c>
      <c r="M78" s="10">
        <f t="shared" si="14"/>
        <v>0</v>
      </c>
      <c r="N78" s="42">
        <f t="shared" si="15"/>
        <v>0</v>
      </c>
      <c r="O78" s="43">
        <f t="shared" si="16"/>
        <v>0</v>
      </c>
      <c r="P78" s="32"/>
      <c r="Q78" s="35"/>
      <c r="R78" s="36"/>
      <c r="S78" s="32"/>
      <c r="T78" s="10">
        <f t="shared" si="17"/>
        <v>0</v>
      </c>
      <c r="U78" s="11">
        <f t="shared" si="18"/>
        <v>0</v>
      </c>
      <c r="V78" s="11">
        <f t="shared" si="22"/>
        <v>0</v>
      </c>
      <c r="W78" s="12" t="str">
        <f t="shared" si="19"/>
        <v/>
      </c>
      <c r="X78" s="13">
        <f t="shared" si="23"/>
        <v>0</v>
      </c>
      <c r="Y78" s="10">
        <f t="shared" si="24"/>
        <v>625.3199999999996</v>
      </c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</row>
    <row r="79" spans="2:42" ht="13.15" customHeight="1">
      <c r="B79" s="44">
        <f>IF($B78="№",1,MAX($B$7:$B78)+1)</f>
        <v>73</v>
      </c>
      <c r="C79" s="45">
        <f t="shared" si="20"/>
        <v>0</v>
      </c>
      <c r="D79" s="31"/>
      <c r="E79" s="32"/>
      <c r="F79" s="32"/>
      <c r="G79" s="33"/>
      <c r="H79" s="34"/>
      <c r="I79" s="31"/>
      <c r="J79" s="34"/>
      <c r="K79" s="40">
        <f t="shared" si="13"/>
        <v>0</v>
      </c>
      <c r="L79" s="41">
        <f t="shared" si="21"/>
        <v>0</v>
      </c>
      <c r="M79" s="10">
        <f t="shared" si="14"/>
        <v>0</v>
      </c>
      <c r="N79" s="42">
        <f t="shared" si="15"/>
        <v>0</v>
      </c>
      <c r="O79" s="43">
        <f t="shared" si="16"/>
        <v>0</v>
      </c>
      <c r="P79" s="32"/>
      <c r="Q79" s="35"/>
      <c r="R79" s="36"/>
      <c r="S79" s="32"/>
      <c r="T79" s="10">
        <f t="shared" si="17"/>
        <v>0</v>
      </c>
      <c r="U79" s="11">
        <f t="shared" si="18"/>
        <v>0</v>
      </c>
      <c r="V79" s="11">
        <f t="shared" si="22"/>
        <v>0</v>
      </c>
      <c r="W79" s="12" t="str">
        <f t="shared" si="19"/>
        <v/>
      </c>
      <c r="X79" s="13">
        <f t="shared" si="23"/>
        <v>0</v>
      </c>
      <c r="Y79" s="10">
        <f t="shared" si="24"/>
        <v>625.3199999999996</v>
      </c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</row>
    <row r="80" spans="2:42" ht="13.15" customHeight="1">
      <c r="B80" s="44">
        <f>IF($B79="№",1,MAX($B$7:$B79)+1)</f>
        <v>74</v>
      </c>
      <c r="C80" s="45">
        <f t="shared" si="20"/>
        <v>0</v>
      </c>
      <c r="D80" s="31"/>
      <c r="E80" s="32"/>
      <c r="F80" s="32"/>
      <c r="G80" s="33"/>
      <c r="H80" s="34"/>
      <c r="I80" s="31"/>
      <c r="J80" s="34"/>
      <c r="K80" s="40">
        <f t="shared" si="13"/>
        <v>0</v>
      </c>
      <c r="L80" s="41">
        <f t="shared" si="21"/>
        <v>0</v>
      </c>
      <c r="M80" s="10">
        <f t="shared" si="14"/>
        <v>0</v>
      </c>
      <c r="N80" s="42">
        <f t="shared" si="15"/>
        <v>0</v>
      </c>
      <c r="O80" s="43">
        <f t="shared" si="16"/>
        <v>0</v>
      </c>
      <c r="P80" s="32"/>
      <c r="Q80" s="35"/>
      <c r="R80" s="36"/>
      <c r="S80" s="32"/>
      <c r="T80" s="10">
        <f t="shared" si="17"/>
        <v>0</v>
      </c>
      <c r="U80" s="11">
        <f t="shared" si="18"/>
        <v>0</v>
      </c>
      <c r="V80" s="11">
        <f t="shared" si="22"/>
        <v>0</v>
      </c>
      <c r="W80" s="12" t="str">
        <f t="shared" si="19"/>
        <v/>
      </c>
      <c r="X80" s="13">
        <f t="shared" si="23"/>
        <v>0</v>
      </c>
      <c r="Y80" s="10">
        <f t="shared" si="24"/>
        <v>625.3199999999996</v>
      </c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</row>
    <row r="81" spans="2:42" ht="13.15" customHeight="1">
      <c r="B81" s="44">
        <f>IF($B80="№",1,MAX($B$7:$B80)+1)</f>
        <v>75</v>
      </c>
      <c r="C81" s="45">
        <f t="shared" si="20"/>
        <v>0</v>
      </c>
      <c r="D81" s="31"/>
      <c r="E81" s="32"/>
      <c r="F81" s="32"/>
      <c r="G81" s="33"/>
      <c r="H81" s="34"/>
      <c r="I81" s="31"/>
      <c r="J81" s="34"/>
      <c r="K81" s="40">
        <f t="shared" si="13"/>
        <v>0</v>
      </c>
      <c r="L81" s="41">
        <f t="shared" si="21"/>
        <v>0</v>
      </c>
      <c r="M81" s="10">
        <f t="shared" si="14"/>
        <v>0</v>
      </c>
      <c r="N81" s="42">
        <f t="shared" si="15"/>
        <v>0</v>
      </c>
      <c r="O81" s="43">
        <f t="shared" si="16"/>
        <v>0</v>
      </c>
      <c r="P81" s="32"/>
      <c r="Q81" s="35"/>
      <c r="R81" s="36"/>
      <c r="S81" s="32"/>
      <c r="T81" s="10">
        <f t="shared" si="17"/>
        <v>0</v>
      </c>
      <c r="U81" s="11">
        <f t="shared" si="18"/>
        <v>0</v>
      </c>
      <c r="V81" s="11">
        <f t="shared" si="22"/>
        <v>0</v>
      </c>
      <c r="W81" s="12" t="str">
        <f t="shared" si="19"/>
        <v/>
      </c>
      <c r="X81" s="13">
        <f t="shared" si="23"/>
        <v>0</v>
      </c>
      <c r="Y81" s="10">
        <f t="shared" si="24"/>
        <v>625.3199999999996</v>
      </c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</row>
    <row r="82" spans="2:42" ht="13.15" customHeight="1">
      <c r="B82" s="44">
        <f>IF($B81="№",1,MAX($B$7:$B81)+1)</f>
        <v>76</v>
      </c>
      <c r="C82" s="45">
        <f t="shared" si="20"/>
        <v>0</v>
      </c>
      <c r="D82" s="31"/>
      <c r="E82" s="32"/>
      <c r="F82" s="32"/>
      <c r="G82" s="33"/>
      <c r="H82" s="34"/>
      <c r="I82" s="31"/>
      <c r="J82" s="34"/>
      <c r="K82" s="40">
        <f t="shared" si="13"/>
        <v>0</v>
      </c>
      <c r="L82" s="41">
        <f t="shared" si="21"/>
        <v>0</v>
      </c>
      <c r="M82" s="10">
        <f t="shared" si="14"/>
        <v>0</v>
      </c>
      <c r="N82" s="42">
        <f t="shared" si="15"/>
        <v>0</v>
      </c>
      <c r="O82" s="43">
        <f t="shared" si="16"/>
        <v>0</v>
      </c>
      <c r="P82" s="32"/>
      <c r="Q82" s="35"/>
      <c r="R82" s="36"/>
      <c r="S82" s="32"/>
      <c r="T82" s="10">
        <f t="shared" si="17"/>
        <v>0</v>
      </c>
      <c r="U82" s="11">
        <f t="shared" si="18"/>
        <v>0</v>
      </c>
      <c r="V82" s="11">
        <f t="shared" si="22"/>
        <v>0</v>
      </c>
      <c r="W82" s="12" t="str">
        <f t="shared" si="19"/>
        <v/>
      </c>
      <c r="X82" s="13">
        <f t="shared" si="23"/>
        <v>0</v>
      </c>
      <c r="Y82" s="10">
        <f t="shared" si="24"/>
        <v>625.3199999999996</v>
      </c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</row>
    <row r="83" spans="2:42" ht="13.15" customHeight="1">
      <c r="B83" s="44">
        <f>IF($B82="№",1,MAX($B$7:$B82)+1)</f>
        <v>77</v>
      </c>
      <c r="C83" s="45">
        <f t="shared" si="20"/>
        <v>0</v>
      </c>
      <c r="D83" s="31"/>
      <c r="E83" s="32"/>
      <c r="F83" s="32"/>
      <c r="G83" s="33"/>
      <c r="H83" s="34"/>
      <c r="I83" s="31"/>
      <c r="J83" s="34"/>
      <c r="K83" s="40">
        <f t="shared" si="13"/>
        <v>0</v>
      </c>
      <c r="L83" s="41">
        <f t="shared" si="21"/>
        <v>0</v>
      </c>
      <c r="M83" s="10">
        <f t="shared" si="14"/>
        <v>0</v>
      </c>
      <c r="N83" s="42">
        <f t="shared" si="15"/>
        <v>0</v>
      </c>
      <c r="O83" s="43">
        <f t="shared" si="16"/>
        <v>0</v>
      </c>
      <c r="P83" s="32"/>
      <c r="Q83" s="35"/>
      <c r="R83" s="36"/>
      <c r="S83" s="32"/>
      <c r="T83" s="10">
        <f t="shared" si="17"/>
        <v>0</v>
      </c>
      <c r="U83" s="11">
        <f t="shared" si="18"/>
        <v>0</v>
      </c>
      <c r="V83" s="11">
        <f t="shared" si="22"/>
        <v>0</v>
      </c>
      <c r="W83" s="12" t="str">
        <f t="shared" si="19"/>
        <v/>
      </c>
      <c r="X83" s="13">
        <f t="shared" si="23"/>
        <v>0</v>
      </c>
      <c r="Y83" s="10">
        <f t="shared" si="24"/>
        <v>625.3199999999996</v>
      </c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</row>
    <row r="84" spans="2:42" ht="13.15" customHeight="1">
      <c r="B84" s="44">
        <f>IF($B83="№",1,MAX($B$7:$B83)+1)</f>
        <v>78</v>
      </c>
      <c r="C84" s="45">
        <f t="shared" si="20"/>
        <v>0</v>
      </c>
      <c r="D84" s="31"/>
      <c r="E84" s="32"/>
      <c r="F84" s="32"/>
      <c r="G84" s="33"/>
      <c r="H84" s="34"/>
      <c r="I84" s="31"/>
      <c r="J84" s="34"/>
      <c r="K84" s="40">
        <f t="shared" si="13"/>
        <v>0</v>
      </c>
      <c r="L84" s="41">
        <f t="shared" si="21"/>
        <v>0</v>
      </c>
      <c r="M84" s="10">
        <f t="shared" si="14"/>
        <v>0</v>
      </c>
      <c r="N84" s="42">
        <f t="shared" si="15"/>
        <v>0</v>
      </c>
      <c r="O84" s="43">
        <f t="shared" si="16"/>
        <v>0</v>
      </c>
      <c r="P84" s="32"/>
      <c r="Q84" s="35"/>
      <c r="R84" s="36"/>
      <c r="S84" s="32"/>
      <c r="T84" s="10">
        <f t="shared" si="17"/>
        <v>0</v>
      </c>
      <c r="U84" s="11">
        <f t="shared" si="18"/>
        <v>0</v>
      </c>
      <c r="V84" s="11">
        <f t="shared" si="22"/>
        <v>0</v>
      </c>
      <c r="W84" s="12" t="str">
        <f t="shared" si="19"/>
        <v/>
      </c>
      <c r="X84" s="13">
        <f t="shared" si="23"/>
        <v>0</v>
      </c>
      <c r="Y84" s="10">
        <f t="shared" si="24"/>
        <v>625.3199999999996</v>
      </c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</row>
    <row r="85" spans="2:42" ht="13.15" customHeight="1">
      <c r="B85" s="44">
        <f>IF($B84="№",1,MAX($B$7:$B84)+1)</f>
        <v>79</v>
      </c>
      <c r="C85" s="45">
        <f t="shared" si="20"/>
        <v>0</v>
      </c>
      <c r="D85" s="31"/>
      <c r="E85" s="32"/>
      <c r="F85" s="32"/>
      <c r="G85" s="33"/>
      <c r="H85" s="34"/>
      <c r="I85" s="31"/>
      <c r="J85" s="34"/>
      <c r="K85" s="40">
        <f t="shared" si="13"/>
        <v>0</v>
      </c>
      <c r="L85" s="41">
        <f t="shared" si="21"/>
        <v>0</v>
      </c>
      <c r="M85" s="10">
        <f t="shared" si="14"/>
        <v>0</v>
      </c>
      <c r="N85" s="42">
        <f t="shared" si="15"/>
        <v>0</v>
      </c>
      <c r="O85" s="43">
        <f t="shared" si="16"/>
        <v>0</v>
      </c>
      <c r="P85" s="32"/>
      <c r="Q85" s="35"/>
      <c r="R85" s="36"/>
      <c r="S85" s="32"/>
      <c r="T85" s="10">
        <f t="shared" si="17"/>
        <v>0</v>
      </c>
      <c r="U85" s="11">
        <f t="shared" si="18"/>
        <v>0</v>
      </c>
      <c r="V85" s="11">
        <f t="shared" si="22"/>
        <v>0</v>
      </c>
      <c r="W85" s="12" t="str">
        <f t="shared" si="19"/>
        <v/>
      </c>
      <c r="X85" s="13">
        <f t="shared" si="23"/>
        <v>0</v>
      </c>
      <c r="Y85" s="10">
        <f t="shared" si="24"/>
        <v>625.3199999999996</v>
      </c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</row>
    <row r="86" spans="2:42" ht="13.15" customHeight="1">
      <c r="B86" s="44">
        <f>IF($B85="№",1,MAX($B$7:$B85)+1)</f>
        <v>80</v>
      </c>
      <c r="C86" s="45">
        <f t="shared" si="20"/>
        <v>0</v>
      </c>
      <c r="D86" s="31"/>
      <c r="E86" s="32"/>
      <c r="F86" s="32"/>
      <c r="G86" s="33"/>
      <c r="H86" s="34"/>
      <c r="I86" s="31"/>
      <c r="J86" s="34"/>
      <c r="K86" s="40">
        <f t="shared" si="13"/>
        <v>0</v>
      </c>
      <c r="L86" s="41">
        <f t="shared" si="21"/>
        <v>0</v>
      </c>
      <c r="M86" s="10">
        <f t="shared" si="14"/>
        <v>0</v>
      </c>
      <c r="N86" s="42">
        <f t="shared" si="15"/>
        <v>0</v>
      </c>
      <c r="O86" s="43">
        <f t="shared" si="16"/>
        <v>0</v>
      </c>
      <c r="P86" s="32"/>
      <c r="Q86" s="35"/>
      <c r="R86" s="36"/>
      <c r="S86" s="32"/>
      <c r="T86" s="10">
        <f t="shared" si="17"/>
        <v>0</v>
      </c>
      <c r="U86" s="11">
        <f t="shared" si="18"/>
        <v>0</v>
      </c>
      <c r="V86" s="11">
        <f t="shared" si="22"/>
        <v>0</v>
      </c>
      <c r="W86" s="12" t="str">
        <f t="shared" si="19"/>
        <v/>
      </c>
      <c r="X86" s="13">
        <f t="shared" si="23"/>
        <v>0</v>
      </c>
      <c r="Y86" s="10">
        <f t="shared" si="24"/>
        <v>625.3199999999996</v>
      </c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</row>
    <row r="87" spans="2:42" ht="13.15" customHeight="1">
      <c r="B87" s="44">
        <f>IF($B86="№",1,MAX($B$7:$B86)+1)</f>
        <v>81</v>
      </c>
      <c r="C87" s="45">
        <f t="shared" si="20"/>
        <v>0</v>
      </c>
      <c r="D87" s="31"/>
      <c r="E87" s="32"/>
      <c r="F87" s="32"/>
      <c r="G87" s="33"/>
      <c r="H87" s="34"/>
      <c r="I87" s="31"/>
      <c r="J87" s="34"/>
      <c r="K87" s="40">
        <f t="shared" si="13"/>
        <v>0</v>
      </c>
      <c r="L87" s="41">
        <f t="shared" si="21"/>
        <v>0</v>
      </c>
      <c r="M87" s="10">
        <f t="shared" si="14"/>
        <v>0</v>
      </c>
      <c r="N87" s="42">
        <f t="shared" si="15"/>
        <v>0</v>
      </c>
      <c r="O87" s="43">
        <f t="shared" si="16"/>
        <v>0</v>
      </c>
      <c r="P87" s="32"/>
      <c r="Q87" s="35"/>
      <c r="R87" s="36"/>
      <c r="S87" s="32"/>
      <c r="T87" s="10">
        <f t="shared" si="17"/>
        <v>0</v>
      </c>
      <c r="U87" s="11">
        <f t="shared" si="18"/>
        <v>0</v>
      </c>
      <c r="V87" s="11">
        <f t="shared" si="22"/>
        <v>0</v>
      </c>
      <c r="W87" s="12" t="str">
        <f t="shared" si="19"/>
        <v/>
      </c>
      <c r="X87" s="13">
        <f t="shared" si="23"/>
        <v>0</v>
      </c>
      <c r="Y87" s="10">
        <f t="shared" si="24"/>
        <v>625.3199999999996</v>
      </c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</row>
    <row r="88" spans="2:42" ht="13.15" customHeight="1">
      <c r="B88" s="44">
        <f>IF($B87="№",1,MAX($B$7:$B87)+1)</f>
        <v>82</v>
      </c>
      <c r="C88" s="45">
        <f t="shared" si="20"/>
        <v>0</v>
      </c>
      <c r="D88" s="31"/>
      <c r="E88" s="32"/>
      <c r="F88" s="32"/>
      <c r="G88" s="33"/>
      <c r="H88" s="34"/>
      <c r="I88" s="31"/>
      <c r="J88" s="34"/>
      <c r="K88" s="40">
        <f t="shared" si="13"/>
        <v>0</v>
      </c>
      <c r="L88" s="41">
        <f t="shared" si="21"/>
        <v>0</v>
      </c>
      <c r="M88" s="10">
        <f t="shared" si="14"/>
        <v>0</v>
      </c>
      <c r="N88" s="42">
        <f t="shared" si="15"/>
        <v>0</v>
      </c>
      <c r="O88" s="43">
        <f t="shared" si="16"/>
        <v>0</v>
      </c>
      <c r="P88" s="32"/>
      <c r="Q88" s="35"/>
      <c r="R88" s="36"/>
      <c r="S88" s="32"/>
      <c r="T88" s="10">
        <f t="shared" si="17"/>
        <v>0</v>
      </c>
      <c r="U88" s="11">
        <f t="shared" si="18"/>
        <v>0</v>
      </c>
      <c r="V88" s="11">
        <f t="shared" si="22"/>
        <v>0</v>
      </c>
      <c r="W88" s="12" t="str">
        <f t="shared" si="19"/>
        <v/>
      </c>
      <c r="X88" s="13">
        <f t="shared" si="23"/>
        <v>0</v>
      </c>
      <c r="Y88" s="10">
        <f t="shared" si="24"/>
        <v>625.3199999999996</v>
      </c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</row>
    <row r="89" spans="2:42" ht="13.15" customHeight="1">
      <c r="B89" s="44">
        <f>IF($B88="№",1,MAX($B$7:$B88)+1)</f>
        <v>83</v>
      </c>
      <c r="C89" s="45">
        <f t="shared" si="20"/>
        <v>0</v>
      </c>
      <c r="D89" s="31"/>
      <c r="E89" s="32"/>
      <c r="F89" s="32"/>
      <c r="G89" s="33"/>
      <c r="H89" s="34"/>
      <c r="I89" s="31"/>
      <c r="J89" s="34"/>
      <c r="K89" s="40">
        <f t="shared" si="13"/>
        <v>0</v>
      </c>
      <c r="L89" s="41">
        <f t="shared" si="21"/>
        <v>0</v>
      </c>
      <c r="M89" s="10">
        <f t="shared" si="14"/>
        <v>0</v>
      </c>
      <c r="N89" s="42">
        <f t="shared" si="15"/>
        <v>0</v>
      </c>
      <c r="O89" s="43">
        <f t="shared" si="16"/>
        <v>0</v>
      </c>
      <c r="P89" s="32"/>
      <c r="Q89" s="35"/>
      <c r="R89" s="36"/>
      <c r="S89" s="32"/>
      <c r="T89" s="10">
        <f t="shared" si="17"/>
        <v>0</v>
      </c>
      <c r="U89" s="11">
        <f t="shared" si="18"/>
        <v>0</v>
      </c>
      <c r="V89" s="11">
        <f t="shared" si="22"/>
        <v>0</v>
      </c>
      <c r="W89" s="12" t="str">
        <f t="shared" si="19"/>
        <v/>
      </c>
      <c r="X89" s="13">
        <f t="shared" si="23"/>
        <v>0</v>
      </c>
      <c r="Y89" s="10">
        <f t="shared" si="24"/>
        <v>625.3199999999996</v>
      </c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</row>
    <row r="90" spans="2:42" ht="13.15" customHeight="1">
      <c r="B90" s="44">
        <f>IF($B89="№",1,MAX($B$7:$B89)+1)</f>
        <v>84</v>
      </c>
      <c r="C90" s="45">
        <f t="shared" si="20"/>
        <v>0</v>
      </c>
      <c r="D90" s="31"/>
      <c r="E90" s="32"/>
      <c r="F90" s="32"/>
      <c r="G90" s="33"/>
      <c r="H90" s="34"/>
      <c r="I90" s="31"/>
      <c r="J90" s="34"/>
      <c r="K90" s="40">
        <f t="shared" si="13"/>
        <v>0</v>
      </c>
      <c r="L90" s="41">
        <f t="shared" si="21"/>
        <v>0</v>
      </c>
      <c r="M90" s="10">
        <f t="shared" si="14"/>
        <v>0</v>
      </c>
      <c r="N90" s="42">
        <f t="shared" si="15"/>
        <v>0</v>
      </c>
      <c r="O90" s="43">
        <f t="shared" si="16"/>
        <v>0</v>
      </c>
      <c r="P90" s="32"/>
      <c r="Q90" s="35"/>
      <c r="R90" s="36"/>
      <c r="S90" s="32"/>
      <c r="T90" s="10">
        <f t="shared" si="17"/>
        <v>0</v>
      </c>
      <c r="U90" s="11">
        <f t="shared" si="18"/>
        <v>0</v>
      </c>
      <c r="V90" s="11">
        <f t="shared" si="22"/>
        <v>0</v>
      </c>
      <c r="W90" s="12" t="str">
        <f t="shared" si="19"/>
        <v/>
      </c>
      <c r="X90" s="13">
        <f t="shared" si="23"/>
        <v>0</v>
      </c>
      <c r="Y90" s="10">
        <f t="shared" si="24"/>
        <v>625.3199999999996</v>
      </c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</row>
    <row r="91" spans="2:42" ht="13.15" customHeight="1">
      <c r="B91" s="44">
        <f>IF($B90="№",1,MAX($B$7:$B90)+1)</f>
        <v>85</v>
      </c>
      <c r="C91" s="45">
        <f t="shared" si="20"/>
        <v>0</v>
      </c>
      <c r="D91" s="31"/>
      <c r="E91" s="32"/>
      <c r="F91" s="32"/>
      <c r="G91" s="33"/>
      <c r="H91" s="34"/>
      <c r="I91" s="31"/>
      <c r="J91" s="34"/>
      <c r="K91" s="40">
        <f t="shared" si="13"/>
        <v>0</v>
      </c>
      <c r="L91" s="41">
        <f t="shared" si="21"/>
        <v>0</v>
      </c>
      <c r="M91" s="10">
        <f t="shared" si="14"/>
        <v>0</v>
      </c>
      <c r="N91" s="42">
        <f t="shared" si="15"/>
        <v>0</v>
      </c>
      <c r="O91" s="43">
        <f t="shared" si="16"/>
        <v>0</v>
      </c>
      <c r="P91" s="32"/>
      <c r="Q91" s="35"/>
      <c r="R91" s="36"/>
      <c r="S91" s="32"/>
      <c r="T91" s="10">
        <f t="shared" si="17"/>
        <v>0</v>
      </c>
      <c r="U91" s="11">
        <f t="shared" si="18"/>
        <v>0</v>
      </c>
      <c r="V91" s="11">
        <f t="shared" si="22"/>
        <v>0</v>
      </c>
      <c r="W91" s="12" t="str">
        <f t="shared" si="19"/>
        <v/>
      </c>
      <c r="X91" s="13">
        <f t="shared" si="23"/>
        <v>0</v>
      </c>
      <c r="Y91" s="10">
        <f t="shared" si="24"/>
        <v>625.3199999999996</v>
      </c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</row>
    <row r="92" spans="2:42" ht="13.15" customHeight="1">
      <c r="B92" s="44">
        <f>IF($B91="№",1,MAX($B$7:$B91)+1)</f>
        <v>86</v>
      </c>
      <c r="C92" s="45">
        <f t="shared" si="20"/>
        <v>0</v>
      </c>
      <c r="D92" s="31"/>
      <c r="E92" s="32"/>
      <c r="F92" s="32"/>
      <c r="G92" s="33"/>
      <c r="H92" s="34"/>
      <c r="I92" s="31"/>
      <c r="J92" s="34"/>
      <c r="K92" s="40">
        <f t="shared" si="13"/>
        <v>0</v>
      </c>
      <c r="L92" s="41">
        <f t="shared" si="21"/>
        <v>0</v>
      </c>
      <c r="M92" s="10">
        <f t="shared" si="14"/>
        <v>0</v>
      </c>
      <c r="N92" s="42">
        <f t="shared" si="15"/>
        <v>0</v>
      </c>
      <c r="O92" s="43">
        <f t="shared" si="16"/>
        <v>0</v>
      </c>
      <c r="P92" s="32"/>
      <c r="Q92" s="35"/>
      <c r="R92" s="36"/>
      <c r="S92" s="32"/>
      <c r="T92" s="10">
        <f t="shared" si="17"/>
        <v>0</v>
      </c>
      <c r="U92" s="11">
        <f t="shared" si="18"/>
        <v>0</v>
      </c>
      <c r="V92" s="11">
        <f t="shared" si="22"/>
        <v>0</v>
      </c>
      <c r="W92" s="12" t="str">
        <f t="shared" si="19"/>
        <v/>
      </c>
      <c r="X92" s="13">
        <f t="shared" si="23"/>
        <v>0</v>
      </c>
      <c r="Y92" s="10">
        <f t="shared" si="24"/>
        <v>625.3199999999996</v>
      </c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</row>
    <row r="93" spans="2:42" ht="12.75">
      <c r="B93" s="44">
        <f>IF($B92="№",1,MAX($B$7:$B92)+1)</f>
        <v>87</v>
      </c>
      <c r="C93" s="45">
        <f t="shared" si="20"/>
        <v>0</v>
      </c>
      <c r="D93" s="31"/>
      <c r="E93" s="32"/>
      <c r="F93" s="32"/>
      <c r="G93" s="33"/>
      <c r="H93" s="34"/>
      <c r="I93" s="31"/>
      <c r="J93" s="34"/>
      <c r="K93" s="40">
        <f t="shared" si="13"/>
        <v>0</v>
      </c>
      <c r="L93" s="41">
        <f t="shared" si="21"/>
        <v>0</v>
      </c>
      <c r="M93" s="10">
        <f t="shared" si="14"/>
        <v>0</v>
      </c>
      <c r="N93" s="42">
        <f t="shared" si="15"/>
        <v>0</v>
      </c>
      <c r="O93" s="43">
        <f t="shared" si="16"/>
        <v>0</v>
      </c>
      <c r="P93" s="32"/>
      <c r="Q93" s="35"/>
      <c r="R93" s="36"/>
      <c r="S93" s="32"/>
      <c r="T93" s="10">
        <f t="shared" si="17"/>
        <v>0</v>
      </c>
      <c r="U93" s="11">
        <f t="shared" si="18"/>
        <v>0</v>
      </c>
      <c r="V93" s="11">
        <f t="shared" si="22"/>
        <v>0</v>
      </c>
      <c r="W93" s="12" t="str">
        <f t="shared" si="19"/>
        <v/>
      </c>
      <c r="X93" s="13">
        <f t="shared" si="23"/>
        <v>0</v>
      </c>
      <c r="Y93" s="10">
        <f t="shared" si="24"/>
        <v>625.3199999999996</v>
      </c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</row>
    <row r="94" spans="2:42" ht="13.15" customHeight="1">
      <c r="B94" s="44">
        <f>IF($B93="№",1,MAX($B$7:$B93)+1)</f>
        <v>88</v>
      </c>
      <c r="C94" s="45">
        <f t="shared" si="20"/>
        <v>0</v>
      </c>
      <c r="D94" s="31"/>
      <c r="E94" s="32"/>
      <c r="F94" s="32"/>
      <c r="G94" s="33"/>
      <c r="H94" s="34"/>
      <c r="I94" s="31"/>
      <c r="J94" s="34"/>
      <c r="K94" s="40">
        <f t="shared" si="13"/>
        <v>0</v>
      </c>
      <c r="L94" s="41">
        <f t="shared" si="21"/>
        <v>0</v>
      </c>
      <c r="M94" s="10">
        <f t="shared" si="14"/>
        <v>0</v>
      </c>
      <c r="N94" s="42">
        <f t="shared" si="15"/>
        <v>0</v>
      </c>
      <c r="O94" s="43">
        <f t="shared" si="16"/>
        <v>0</v>
      </c>
      <c r="P94" s="32"/>
      <c r="Q94" s="35"/>
      <c r="R94" s="36"/>
      <c r="S94" s="32"/>
      <c r="T94" s="10">
        <f t="shared" si="17"/>
        <v>0</v>
      </c>
      <c r="U94" s="11">
        <f t="shared" si="18"/>
        <v>0</v>
      </c>
      <c r="V94" s="11">
        <f t="shared" si="22"/>
        <v>0</v>
      </c>
      <c r="W94" s="12" t="str">
        <f t="shared" si="19"/>
        <v/>
      </c>
      <c r="X94" s="13">
        <f t="shared" si="23"/>
        <v>0</v>
      </c>
      <c r="Y94" s="10">
        <f t="shared" si="24"/>
        <v>625.3199999999996</v>
      </c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</row>
    <row r="95" spans="2:42" ht="13.15" customHeight="1">
      <c r="B95" s="44">
        <f>IF($B94="№",1,MAX($B$7:$B94)+1)</f>
        <v>89</v>
      </c>
      <c r="C95" s="45">
        <f t="shared" si="20"/>
        <v>0</v>
      </c>
      <c r="D95" s="31"/>
      <c r="E95" s="32"/>
      <c r="F95" s="32"/>
      <c r="G95" s="33"/>
      <c r="H95" s="34"/>
      <c r="I95" s="31"/>
      <c r="J95" s="34"/>
      <c r="K95" s="40">
        <f t="shared" si="13"/>
        <v>0</v>
      </c>
      <c r="L95" s="41">
        <f t="shared" si="21"/>
        <v>0</v>
      </c>
      <c r="M95" s="10">
        <f t="shared" si="14"/>
        <v>0</v>
      </c>
      <c r="N95" s="42">
        <f t="shared" si="15"/>
        <v>0</v>
      </c>
      <c r="O95" s="43">
        <f t="shared" si="16"/>
        <v>0</v>
      </c>
      <c r="P95" s="32"/>
      <c r="Q95" s="35"/>
      <c r="R95" s="36"/>
      <c r="S95" s="32"/>
      <c r="T95" s="10">
        <f t="shared" si="17"/>
        <v>0</v>
      </c>
      <c r="U95" s="11">
        <f t="shared" si="18"/>
        <v>0</v>
      </c>
      <c r="V95" s="11">
        <f t="shared" si="22"/>
        <v>0</v>
      </c>
      <c r="W95" s="12" t="str">
        <f t="shared" si="19"/>
        <v/>
      </c>
      <c r="X95" s="13">
        <f t="shared" si="23"/>
        <v>0</v>
      </c>
      <c r="Y95" s="10">
        <f t="shared" si="24"/>
        <v>625.3199999999996</v>
      </c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</row>
    <row r="96" spans="2:42" ht="13.15" customHeight="1">
      <c r="B96" s="44">
        <f>IF($B95="№",1,MAX($B$7:$B95)+1)</f>
        <v>90</v>
      </c>
      <c r="C96" s="45">
        <f t="shared" si="20"/>
        <v>0</v>
      </c>
      <c r="D96" s="31"/>
      <c r="E96" s="32"/>
      <c r="F96" s="32"/>
      <c r="G96" s="33"/>
      <c r="H96" s="34"/>
      <c r="I96" s="31"/>
      <c r="J96" s="34"/>
      <c r="K96" s="40">
        <f t="shared" si="13"/>
        <v>0</v>
      </c>
      <c r="L96" s="41">
        <f t="shared" si="21"/>
        <v>0</v>
      </c>
      <c r="M96" s="10">
        <f t="shared" si="14"/>
        <v>0</v>
      </c>
      <c r="N96" s="42">
        <f t="shared" si="15"/>
        <v>0</v>
      </c>
      <c r="O96" s="43">
        <f t="shared" si="16"/>
        <v>0</v>
      </c>
      <c r="P96" s="32"/>
      <c r="Q96" s="35"/>
      <c r="R96" s="36"/>
      <c r="S96" s="32"/>
      <c r="T96" s="10">
        <f t="shared" si="17"/>
        <v>0</v>
      </c>
      <c r="U96" s="11">
        <f t="shared" si="18"/>
        <v>0</v>
      </c>
      <c r="V96" s="11">
        <f t="shared" si="22"/>
        <v>0</v>
      </c>
      <c r="W96" s="12" t="str">
        <f t="shared" si="19"/>
        <v/>
      </c>
      <c r="X96" s="13">
        <f t="shared" si="23"/>
        <v>0</v>
      </c>
      <c r="Y96" s="10">
        <f t="shared" si="24"/>
        <v>625.3199999999996</v>
      </c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</row>
    <row r="97" spans="2:42" ht="13.15" customHeight="1">
      <c r="B97" s="44">
        <f>IF($B96="№",1,MAX($B$7:$B96)+1)</f>
        <v>91</v>
      </c>
      <c r="C97" s="45">
        <f t="shared" si="20"/>
        <v>0</v>
      </c>
      <c r="D97" s="31"/>
      <c r="E97" s="32"/>
      <c r="F97" s="32"/>
      <c r="G97" s="33"/>
      <c r="H97" s="34"/>
      <c r="I97" s="31"/>
      <c r="J97" s="34"/>
      <c r="K97" s="40">
        <f t="shared" si="13"/>
        <v>0</v>
      </c>
      <c r="L97" s="41">
        <f t="shared" si="21"/>
        <v>0</v>
      </c>
      <c r="M97" s="10">
        <f t="shared" si="14"/>
        <v>0</v>
      </c>
      <c r="N97" s="42">
        <f t="shared" si="15"/>
        <v>0</v>
      </c>
      <c r="O97" s="43">
        <f t="shared" si="16"/>
        <v>0</v>
      </c>
      <c r="P97" s="32"/>
      <c r="Q97" s="35"/>
      <c r="R97" s="36"/>
      <c r="S97" s="32"/>
      <c r="T97" s="10">
        <f t="shared" si="17"/>
        <v>0</v>
      </c>
      <c r="U97" s="11">
        <f t="shared" si="18"/>
        <v>0</v>
      </c>
      <c r="V97" s="11">
        <f t="shared" si="22"/>
        <v>0</v>
      </c>
      <c r="W97" s="12" t="str">
        <f t="shared" si="19"/>
        <v/>
      </c>
      <c r="X97" s="13">
        <f t="shared" si="23"/>
        <v>0</v>
      </c>
      <c r="Y97" s="10">
        <f t="shared" si="24"/>
        <v>625.3199999999996</v>
      </c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</row>
    <row r="98" spans="2:42" ht="13.15" customHeight="1">
      <c r="B98" s="44">
        <f>IF($B97="№",1,MAX($B$7:$B97)+1)</f>
        <v>92</v>
      </c>
      <c r="C98" s="45">
        <f t="shared" si="20"/>
        <v>0</v>
      </c>
      <c r="D98" s="31"/>
      <c r="E98" s="32"/>
      <c r="F98" s="32"/>
      <c r="G98" s="33"/>
      <c r="H98" s="34"/>
      <c r="I98" s="31"/>
      <c r="J98" s="34"/>
      <c r="K98" s="40">
        <f t="shared" si="13"/>
        <v>0</v>
      </c>
      <c r="L98" s="41">
        <f t="shared" si="21"/>
        <v>0</v>
      </c>
      <c r="M98" s="10">
        <f t="shared" si="14"/>
        <v>0</v>
      </c>
      <c r="N98" s="42">
        <f t="shared" si="15"/>
        <v>0</v>
      </c>
      <c r="O98" s="43">
        <f t="shared" si="16"/>
        <v>0</v>
      </c>
      <c r="P98" s="32"/>
      <c r="Q98" s="35"/>
      <c r="R98" s="36"/>
      <c r="S98" s="32"/>
      <c r="T98" s="10">
        <f t="shared" si="17"/>
        <v>0</v>
      </c>
      <c r="U98" s="11">
        <f t="shared" si="18"/>
        <v>0</v>
      </c>
      <c r="V98" s="11">
        <f t="shared" si="22"/>
        <v>0</v>
      </c>
      <c r="W98" s="12" t="str">
        <f t="shared" si="19"/>
        <v/>
      </c>
      <c r="X98" s="13">
        <f t="shared" si="23"/>
        <v>0</v>
      </c>
      <c r="Y98" s="10">
        <f t="shared" si="24"/>
        <v>625.3199999999996</v>
      </c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</row>
    <row r="99" spans="2:42" ht="13.15" customHeight="1">
      <c r="B99" s="44">
        <f>IF($B98="№",1,MAX($B$7:$B98)+1)</f>
        <v>93</v>
      </c>
      <c r="C99" s="45">
        <f t="shared" si="20"/>
        <v>0</v>
      </c>
      <c r="D99" s="31"/>
      <c r="E99" s="32"/>
      <c r="F99" s="32"/>
      <c r="G99" s="33"/>
      <c r="H99" s="34"/>
      <c r="I99" s="31"/>
      <c r="J99" s="34"/>
      <c r="K99" s="40">
        <f t="shared" si="13"/>
        <v>0</v>
      </c>
      <c r="L99" s="41">
        <f t="shared" si="21"/>
        <v>0</v>
      </c>
      <c r="M99" s="10">
        <f t="shared" si="14"/>
        <v>0</v>
      </c>
      <c r="N99" s="42">
        <f t="shared" si="15"/>
        <v>0</v>
      </c>
      <c r="O99" s="43">
        <f t="shared" si="16"/>
        <v>0</v>
      </c>
      <c r="P99" s="32"/>
      <c r="Q99" s="35"/>
      <c r="R99" s="36"/>
      <c r="S99" s="32"/>
      <c r="T99" s="10">
        <f t="shared" si="17"/>
        <v>0</v>
      </c>
      <c r="U99" s="11">
        <f t="shared" si="18"/>
        <v>0</v>
      </c>
      <c r="V99" s="11">
        <f t="shared" si="22"/>
        <v>0</v>
      </c>
      <c r="W99" s="12" t="str">
        <f t="shared" si="19"/>
        <v/>
      </c>
      <c r="X99" s="13">
        <f t="shared" si="23"/>
        <v>0</v>
      </c>
      <c r="Y99" s="10">
        <f t="shared" si="24"/>
        <v>625.3199999999996</v>
      </c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</row>
    <row r="100" spans="2:42" ht="13.15" customHeight="1">
      <c r="B100" s="44">
        <f>IF($B99="№",1,MAX($B$7:$B99)+1)</f>
        <v>94</v>
      </c>
      <c r="C100" s="45">
        <f t="shared" si="20"/>
        <v>0</v>
      </c>
      <c r="D100" s="31"/>
      <c r="E100" s="32"/>
      <c r="F100" s="32"/>
      <c r="G100" s="33"/>
      <c r="H100" s="34"/>
      <c r="I100" s="31"/>
      <c r="J100" s="34"/>
      <c r="K100" s="40">
        <f t="shared" si="13"/>
        <v>0</v>
      </c>
      <c r="L100" s="41">
        <f t="shared" si="21"/>
        <v>0</v>
      </c>
      <c r="M100" s="10">
        <f t="shared" si="14"/>
        <v>0</v>
      </c>
      <c r="N100" s="42">
        <f t="shared" si="15"/>
        <v>0</v>
      </c>
      <c r="O100" s="43">
        <f t="shared" si="16"/>
        <v>0</v>
      </c>
      <c r="P100" s="32"/>
      <c r="Q100" s="35"/>
      <c r="R100" s="36"/>
      <c r="S100" s="32"/>
      <c r="T100" s="10">
        <f t="shared" si="17"/>
        <v>0</v>
      </c>
      <c r="U100" s="11">
        <f t="shared" si="18"/>
        <v>0</v>
      </c>
      <c r="V100" s="11">
        <f t="shared" si="22"/>
        <v>0</v>
      </c>
      <c r="W100" s="12" t="str">
        <f t="shared" si="19"/>
        <v/>
      </c>
      <c r="X100" s="13">
        <f t="shared" si="23"/>
        <v>0</v>
      </c>
      <c r="Y100" s="10">
        <f t="shared" si="24"/>
        <v>625.3199999999996</v>
      </c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</row>
    <row r="101" spans="2:42" ht="13.15" customHeight="1">
      <c r="B101" s="44">
        <f>IF($B100="№",1,MAX($B$7:$B100)+1)</f>
        <v>95</v>
      </c>
      <c r="C101" s="45">
        <f t="shared" si="20"/>
        <v>0</v>
      </c>
      <c r="D101" s="31"/>
      <c r="E101" s="32"/>
      <c r="F101" s="32"/>
      <c r="G101" s="33"/>
      <c r="H101" s="34"/>
      <c r="I101" s="31"/>
      <c r="J101" s="34"/>
      <c r="K101" s="40">
        <f t="shared" si="13"/>
        <v>0</v>
      </c>
      <c r="L101" s="41">
        <f t="shared" si="21"/>
        <v>0</v>
      </c>
      <c r="M101" s="10">
        <f t="shared" si="14"/>
        <v>0</v>
      </c>
      <c r="N101" s="42">
        <f t="shared" si="15"/>
        <v>0</v>
      </c>
      <c r="O101" s="43">
        <f t="shared" si="16"/>
        <v>0</v>
      </c>
      <c r="P101" s="32"/>
      <c r="Q101" s="35"/>
      <c r="R101" s="36"/>
      <c r="S101" s="32"/>
      <c r="T101" s="10">
        <f t="shared" si="17"/>
        <v>0</v>
      </c>
      <c r="U101" s="11">
        <f t="shared" si="18"/>
        <v>0</v>
      </c>
      <c r="V101" s="11">
        <f t="shared" si="22"/>
        <v>0</v>
      </c>
      <c r="W101" s="12" t="str">
        <f t="shared" si="19"/>
        <v/>
      </c>
      <c r="X101" s="13">
        <f t="shared" si="23"/>
        <v>0</v>
      </c>
      <c r="Y101" s="10">
        <f t="shared" si="24"/>
        <v>625.3199999999996</v>
      </c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</row>
    <row r="102" spans="2:42" ht="13.15" customHeight="1">
      <c r="B102" s="44">
        <f>IF($B101="№",1,MAX($B$7:$B101)+1)</f>
        <v>96</v>
      </c>
      <c r="C102" s="45">
        <f t="shared" si="20"/>
        <v>0</v>
      </c>
      <c r="D102" s="31"/>
      <c r="E102" s="32"/>
      <c r="F102" s="32"/>
      <c r="G102" s="33"/>
      <c r="H102" s="34"/>
      <c r="I102" s="31"/>
      <c r="J102" s="34"/>
      <c r="K102" s="40">
        <f t="shared" si="13"/>
        <v>0</v>
      </c>
      <c r="L102" s="41">
        <f t="shared" si="21"/>
        <v>0</v>
      </c>
      <c r="M102" s="10">
        <f t="shared" si="14"/>
        <v>0</v>
      </c>
      <c r="N102" s="42">
        <f t="shared" si="15"/>
        <v>0</v>
      </c>
      <c r="O102" s="43">
        <f t="shared" si="16"/>
        <v>0</v>
      </c>
      <c r="P102" s="32"/>
      <c r="Q102" s="35"/>
      <c r="R102" s="36"/>
      <c r="S102" s="32"/>
      <c r="T102" s="10">
        <f t="shared" si="17"/>
        <v>0</v>
      </c>
      <c r="U102" s="11">
        <f t="shared" si="18"/>
        <v>0</v>
      </c>
      <c r="V102" s="11">
        <f t="shared" si="22"/>
        <v>0</v>
      </c>
      <c r="W102" s="12" t="str">
        <f t="shared" si="19"/>
        <v/>
      </c>
      <c r="X102" s="13">
        <f t="shared" si="23"/>
        <v>0</v>
      </c>
      <c r="Y102" s="10">
        <f t="shared" si="24"/>
        <v>625.3199999999996</v>
      </c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</row>
    <row r="103" spans="2:42" ht="13.15" customHeight="1">
      <c r="B103" s="44">
        <f>IF($B102="№",1,MAX($B$7:$B102)+1)</f>
        <v>97</v>
      </c>
      <c r="C103" s="45">
        <f t="shared" si="20"/>
        <v>0</v>
      </c>
      <c r="D103" s="31"/>
      <c r="E103" s="32"/>
      <c r="F103" s="32"/>
      <c r="G103" s="33"/>
      <c r="H103" s="34"/>
      <c r="I103" s="31"/>
      <c r="J103" s="34"/>
      <c r="K103" s="40">
        <f t="shared" si="13"/>
        <v>0</v>
      </c>
      <c r="L103" s="41">
        <f t="shared" si="21"/>
        <v>0</v>
      </c>
      <c r="M103" s="10">
        <f t="shared" si="14"/>
        <v>0</v>
      </c>
      <c r="N103" s="42">
        <f t="shared" si="15"/>
        <v>0</v>
      </c>
      <c r="O103" s="43">
        <f t="shared" si="16"/>
        <v>0</v>
      </c>
      <c r="P103" s="32"/>
      <c r="Q103" s="35"/>
      <c r="R103" s="36"/>
      <c r="S103" s="32"/>
      <c r="T103" s="10">
        <f t="shared" si="17"/>
        <v>0</v>
      </c>
      <c r="U103" s="11">
        <f t="shared" si="18"/>
        <v>0</v>
      </c>
      <c r="V103" s="11">
        <f t="shared" si="22"/>
        <v>0</v>
      </c>
      <c r="W103" s="12" t="str">
        <f t="shared" si="19"/>
        <v/>
      </c>
      <c r="X103" s="13">
        <f t="shared" si="23"/>
        <v>0</v>
      </c>
      <c r="Y103" s="10">
        <f t="shared" si="24"/>
        <v>625.3199999999996</v>
      </c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</row>
    <row r="104" spans="2:42" ht="13.15" customHeight="1">
      <c r="B104" s="44">
        <f>IF($B103="№",1,MAX($B$7:$B103)+1)</f>
        <v>98</v>
      </c>
      <c r="C104" s="45">
        <f t="shared" si="20"/>
        <v>0</v>
      </c>
      <c r="D104" s="31"/>
      <c r="E104" s="32"/>
      <c r="F104" s="32"/>
      <c r="G104" s="33"/>
      <c r="H104" s="34"/>
      <c r="I104" s="31"/>
      <c r="J104" s="34"/>
      <c r="K104" s="40">
        <f t="shared" si="13"/>
        <v>0</v>
      </c>
      <c r="L104" s="41">
        <f t="shared" si="21"/>
        <v>0</v>
      </c>
      <c r="M104" s="10">
        <f t="shared" si="14"/>
        <v>0</v>
      </c>
      <c r="N104" s="42">
        <f t="shared" si="15"/>
        <v>0</v>
      </c>
      <c r="O104" s="43">
        <f t="shared" si="16"/>
        <v>0</v>
      </c>
      <c r="P104" s="32"/>
      <c r="Q104" s="35"/>
      <c r="R104" s="36"/>
      <c r="S104" s="32"/>
      <c r="T104" s="10">
        <f t="shared" si="17"/>
        <v>0</v>
      </c>
      <c r="U104" s="11">
        <f t="shared" si="18"/>
        <v>0</v>
      </c>
      <c r="V104" s="11">
        <f t="shared" si="22"/>
        <v>0</v>
      </c>
      <c r="W104" s="12" t="str">
        <f t="shared" si="19"/>
        <v/>
      </c>
      <c r="X104" s="13">
        <f t="shared" si="23"/>
        <v>0</v>
      </c>
      <c r="Y104" s="10">
        <f t="shared" si="24"/>
        <v>625.3199999999996</v>
      </c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</row>
    <row r="105" spans="2:42" ht="13.15" customHeight="1">
      <c r="B105" s="44">
        <f>IF($B104="№",1,MAX($B$7:$B104)+1)</f>
        <v>99</v>
      </c>
      <c r="C105" s="45">
        <f t="shared" si="20"/>
        <v>0</v>
      </c>
      <c r="D105" s="31"/>
      <c r="E105" s="32"/>
      <c r="F105" s="32"/>
      <c r="G105" s="33"/>
      <c r="H105" s="34"/>
      <c r="I105" s="31"/>
      <c r="J105" s="34"/>
      <c r="K105" s="40">
        <f t="shared" si="13"/>
        <v>0</v>
      </c>
      <c r="L105" s="41">
        <f t="shared" si="21"/>
        <v>0</v>
      </c>
      <c r="M105" s="10">
        <f t="shared" si="14"/>
        <v>0</v>
      </c>
      <c r="N105" s="42">
        <f t="shared" si="15"/>
        <v>0</v>
      </c>
      <c r="O105" s="43">
        <f t="shared" si="16"/>
        <v>0</v>
      </c>
      <c r="P105" s="32"/>
      <c r="Q105" s="35"/>
      <c r="R105" s="36"/>
      <c r="S105" s="32"/>
      <c r="T105" s="10">
        <f t="shared" si="17"/>
        <v>0</v>
      </c>
      <c r="U105" s="11">
        <f t="shared" si="18"/>
        <v>0</v>
      </c>
      <c r="V105" s="11">
        <f t="shared" si="22"/>
        <v>0</v>
      </c>
      <c r="W105" s="12" t="str">
        <f t="shared" si="19"/>
        <v/>
      </c>
      <c r="X105" s="13">
        <f t="shared" si="23"/>
        <v>0</v>
      </c>
      <c r="Y105" s="10">
        <f t="shared" si="24"/>
        <v>625.3199999999996</v>
      </c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</row>
    <row r="106" spans="2:42" ht="13.15" customHeight="1">
      <c r="B106" s="44">
        <f>IF($B105="№",1,MAX($B$7:$B105)+1)</f>
        <v>100</v>
      </c>
      <c r="C106" s="45">
        <f t="shared" si="20"/>
        <v>0</v>
      </c>
      <c r="D106" s="31"/>
      <c r="E106" s="32"/>
      <c r="F106" s="32"/>
      <c r="G106" s="33"/>
      <c r="H106" s="34"/>
      <c r="I106" s="31"/>
      <c r="J106" s="34"/>
      <c r="K106" s="40">
        <f t="shared" si="13"/>
        <v>0</v>
      </c>
      <c r="L106" s="41">
        <f t="shared" si="21"/>
        <v>0</v>
      </c>
      <c r="M106" s="10">
        <f t="shared" si="14"/>
        <v>0</v>
      </c>
      <c r="N106" s="42">
        <f t="shared" si="15"/>
        <v>0</v>
      </c>
      <c r="O106" s="43">
        <f t="shared" si="16"/>
        <v>0</v>
      </c>
      <c r="P106" s="32"/>
      <c r="Q106" s="35"/>
      <c r="R106" s="36"/>
      <c r="S106" s="32"/>
      <c r="T106" s="10">
        <f t="shared" si="17"/>
        <v>0</v>
      </c>
      <c r="U106" s="11">
        <f t="shared" si="18"/>
        <v>0</v>
      </c>
      <c r="V106" s="11">
        <f t="shared" si="22"/>
        <v>0</v>
      </c>
      <c r="W106" s="12" t="str">
        <f t="shared" si="19"/>
        <v/>
      </c>
      <c r="X106" s="13">
        <f t="shared" si="23"/>
        <v>0</v>
      </c>
      <c r="Y106" s="10">
        <f t="shared" si="24"/>
        <v>625.3199999999996</v>
      </c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</row>
    <row r="107" spans="2:42" ht="13.15" customHeight="1">
      <c r="B107" s="44">
        <f>IF($B106="№",1,MAX($B$7:$B106)+1)</f>
        <v>101</v>
      </c>
      <c r="C107" s="45">
        <f t="shared" si="20"/>
        <v>0</v>
      </c>
      <c r="D107" s="31"/>
      <c r="E107" s="32"/>
      <c r="F107" s="32"/>
      <c r="G107" s="33"/>
      <c r="H107" s="34"/>
      <c r="I107" s="31"/>
      <c r="J107" s="34"/>
      <c r="K107" s="40">
        <f t="shared" si="13"/>
        <v>0</v>
      </c>
      <c r="L107" s="41">
        <f t="shared" si="21"/>
        <v>0</v>
      </c>
      <c r="M107" s="10">
        <f t="shared" si="14"/>
        <v>0</v>
      </c>
      <c r="N107" s="42">
        <f t="shared" si="15"/>
        <v>0</v>
      </c>
      <c r="O107" s="43">
        <f t="shared" si="16"/>
        <v>0</v>
      </c>
      <c r="P107" s="32"/>
      <c r="Q107" s="35"/>
      <c r="R107" s="36"/>
      <c r="S107" s="32"/>
      <c r="T107" s="10">
        <f t="shared" si="17"/>
        <v>0</v>
      </c>
      <c r="U107" s="11">
        <f t="shared" si="18"/>
        <v>0</v>
      </c>
      <c r="V107" s="11">
        <f t="shared" si="22"/>
        <v>0</v>
      </c>
      <c r="W107" s="12" t="str">
        <f t="shared" si="19"/>
        <v/>
      </c>
      <c r="X107" s="13">
        <f t="shared" si="23"/>
        <v>0</v>
      </c>
      <c r="Y107" s="10">
        <f t="shared" si="24"/>
        <v>625.3199999999996</v>
      </c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</row>
    <row r="108" spans="2:42" ht="13.15" customHeight="1">
      <c r="B108" s="44">
        <f>IF($B107="№",1,MAX($B$7:$B107)+1)</f>
        <v>102</v>
      </c>
      <c r="C108" s="45">
        <f t="shared" si="20"/>
        <v>0</v>
      </c>
      <c r="D108" s="31"/>
      <c r="E108" s="32"/>
      <c r="F108" s="32"/>
      <c r="G108" s="33"/>
      <c r="H108" s="34"/>
      <c r="I108" s="31"/>
      <c r="J108" s="34"/>
      <c r="K108" s="40">
        <f t="shared" si="13"/>
        <v>0</v>
      </c>
      <c r="L108" s="41">
        <f t="shared" si="21"/>
        <v>0</v>
      </c>
      <c r="M108" s="10">
        <f t="shared" si="14"/>
        <v>0</v>
      </c>
      <c r="N108" s="42">
        <f t="shared" si="15"/>
        <v>0</v>
      </c>
      <c r="O108" s="43">
        <f t="shared" si="16"/>
        <v>0</v>
      </c>
      <c r="P108" s="32"/>
      <c r="Q108" s="35"/>
      <c r="R108" s="36"/>
      <c r="S108" s="32"/>
      <c r="T108" s="10">
        <f t="shared" si="17"/>
        <v>0</v>
      </c>
      <c r="U108" s="11">
        <f t="shared" si="18"/>
        <v>0</v>
      </c>
      <c r="V108" s="11">
        <f t="shared" si="22"/>
        <v>0</v>
      </c>
      <c r="W108" s="12" t="str">
        <f t="shared" si="19"/>
        <v/>
      </c>
      <c r="X108" s="13">
        <f t="shared" si="23"/>
        <v>0</v>
      </c>
      <c r="Y108" s="10">
        <f t="shared" si="24"/>
        <v>625.3199999999996</v>
      </c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</row>
    <row r="109" spans="2:42" ht="13.15" customHeight="1">
      <c r="B109" s="44">
        <f>IF($B108="№",1,MAX($B$7:$B108)+1)</f>
        <v>103</v>
      </c>
      <c r="C109" s="45">
        <f t="shared" si="20"/>
        <v>0</v>
      </c>
      <c r="D109" s="31"/>
      <c r="E109" s="32"/>
      <c r="F109" s="32"/>
      <c r="G109" s="33"/>
      <c r="H109" s="34"/>
      <c r="I109" s="31"/>
      <c r="J109" s="34"/>
      <c r="K109" s="40">
        <f t="shared" si="13"/>
        <v>0</v>
      </c>
      <c r="L109" s="41">
        <f t="shared" si="21"/>
        <v>0</v>
      </c>
      <c r="M109" s="10">
        <f t="shared" si="14"/>
        <v>0</v>
      </c>
      <c r="N109" s="42">
        <f t="shared" si="15"/>
        <v>0</v>
      </c>
      <c r="O109" s="43">
        <f t="shared" si="16"/>
        <v>0</v>
      </c>
      <c r="P109" s="32"/>
      <c r="Q109" s="35"/>
      <c r="R109" s="36"/>
      <c r="S109" s="32"/>
      <c r="T109" s="10">
        <f t="shared" si="17"/>
        <v>0</v>
      </c>
      <c r="U109" s="11">
        <f t="shared" si="18"/>
        <v>0</v>
      </c>
      <c r="V109" s="11">
        <f t="shared" si="22"/>
        <v>0</v>
      </c>
      <c r="W109" s="12" t="str">
        <f t="shared" si="19"/>
        <v/>
      </c>
      <c r="X109" s="13">
        <f t="shared" si="23"/>
        <v>0</v>
      </c>
      <c r="Y109" s="10">
        <f t="shared" si="24"/>
        <v>625.3199999999996</v>
      </c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</row>
    <row r="110" spans="2:42" ht="13.15" customHeight="1">
      <c r="B110" s="44">
        <f>IF($B109="№",1,MAX($B$7:$B109)+1)</f>
        <v>104</v>
      </c>
      <c r="C110" s="45">
        <f t="shared" si="20"/>
        <v>0</v>
      </c>
      <c r="D110" s="31"/>
      <c r="E110" s="32"/>
      <c r="F110" s="32"/>
      <c r="G110" s="33"/>
      <c r="H110" s="34"/>
      <c r="I110" s="31"/>
      <c r="J110" s="34"/>
      <c r="K110" s="40">
        <f t="shared" si="13"/>
        <v>0</v>
      </c>
      <c r="L110" s="41">
        <f t="shared" si="21"/>
        <v>0</v>
      </c>
      <c r="M110" s="10">
        <f t="shared" si="14"/>
        <v>0</v>
      </c>
      <c r="N110" s="42">
        <f t="shared" si="15"/>
        <v>0</v>
      </c>
      <c r="O110" s="43">
        <f t="shared" si="16"/>
        <v>0</v>
      </c>
      <c r="P110" s="32"/>
      <c r="Q110" s="35"/>
      <c r="R110" s="36"/>
      <c r="S110" s="32"/>
      <c r="T110" s="10">
        <f t="shared" si="17"/>
        <v>0</v>
      </c>
      <c r="U110" s="11">
        <f t="shared" si="18"/>
        <v>0</v>
      </c>
      <c r="V110" s="11">
        <f t="shared" si="22"/>
        <v>0</v>
      </c>
      <c r="W110" s="12" t="str">
        <f t="shared" si="19"/>
        <v/>
      </c>
      <c r="X110" s="13">
        <f t="shared" si="23"/>
        <v>0</v>
      </c>
      <c r="Y110" s="10">
        <f t="shared" si="24"/>
        <v>625.3199999999996</v>
      </c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</row>
    <row r="111" spans="2:42" ht="13.15" customHeight="1">
      <c r="B111" s="44">
        <f>IF($B110="№",1,MAX($B$7:$B110)+1)</f>
        <v>105</v>
      </c>
      <c r="C111" s="45">
        <f t="shared" si="20"/>
        <v>0</v>
      </c>
      <c r="D111" s="31"/>
      <c r="E111" s="32"/>
      <c r="F111" s="32"/>
      <c r="G111" s="33"/>
      <c r="H111" s="34"/>
      <c r="I111" s="31"/>
      <c r="J111" s="34"/>
      <c r="K111" s="40">
        <f t="shared" si="13"/>
        <v>0</v>
      </c>
      <c r="L111" s="41">
        <f t="shared" si="21"/>
        <v>0</v>
      </c>
      <c r="M111" s="10">
        <f t="shared" si="14"/>
        <v>0</v>
      </c>
      <c r="N111" s="42">
        <f t="shared" si="15"/>
        <v>0</v>
      </c>
      <c r="O111" s="43">
        <f t="shared" si="16"/>
        <v>0</v>
      </c>
      <c r="P111" s="32"/>
      <c r="Q111" s="35"/>
      <c r="R111" s="36"/>
      <c r="S111" s="32"/>
      <c r="T111" s="10">
        <f t="shared" si="17"/>
        <v>0</v>
      </c>
      <c r="U111" s="11">
        <f t="shared" si="18"/>
        <v>0</v>
      </c>
      <c r="V111" s="11">
        <f t="shared" si="22"/>
        <v>0</v>
      </c>
      <c r="W111" s="12" t="str">
        <f t="shared" si="19"/>
        <v/>
      </c>
      <c r="X111" s="13">
        <f t="shared" si="23"/>
        <v>0</v>
      </c>
      <c r="Y111" s="10">
        <f t="shared" si="24"/>
        <v>625.3199999999996</v>
      </c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</row>
    <row r="112" spans="2:42" ht="13.15" customHeight="1">
      <c r="B112" s="44">
        <f>IF($B111="№",1,MAX($B$7:$B111)+1)</f>
        <v>106</v>
      </c>
      <c r="C112" s="45">
        <f t="shared" si="20"/>
        <v>0</v>
      </c>
      <c r="D112" s="31"/>
      <c r="E112" s="32"/>
      <c r="F112" s="32"/>
      <c r="G112" s="33"/>
      <c r="H112" s="34"/>
      <c r="I112" s="31"/>
      <c r="J112" s="34"/>
      <c r="K112" s="40">
        <f t="shared" si="13"/>
        <v>0</v>
      </c>
      <c r="L112" s="41">
        <f t="shared" si="21"/>
        <v>0</v>
      </c>
      <c r="M112" s="10">
        <f t="shared" si="14"/>
        <v>0</v>
      </c>
      <c r="N112" s="42">
        <f t="shared" si="15"/>
        <v>0</v>
      </c>
      <c r="O112" s="43">
        <f t="shared" si="16"/>
        <v>0</v>
      </c>
      <c r="P112" s="32"/>
      <c r="Q112" s="35"/>
      <c r="R112" s="36"/>
      <c r="S112" s="32"/>
      <c r="T112" s="10">
        <f t="shared" si="17"/>
        <v>0</v>
      </c>
      <c r="U112" s="11">
        <f t="shared" si="18"/>
        <v>0</v>
      </c>
      <c r="V112" s="11">
        <f t="shared" si="22"/>
        <v>0</v>
      </c>
      <c r="W112" s="12" t="str">
        <f t="shared" si="19"/>
        <v/>
      </c>
      <c r="X112" s="13">
        <f t="shared" si="23"/>
        <v>0</v>
      </c>
      <c r="Y112" s="10">
        <f t="shared" si="24"/>
        <v>625.3199999999996</v>
      </c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</row>
    <row r="113" spans="2:42" ht="13.15" customHeight="1">
      <c r="B113" s="44">
        <f>IF($B112="№",1,MAX($B$7:$B112)+1)</f>
        <v>107</v>
      </c>
      <c r="C113" s="45">
        <f t="shared" si="20"/>
        <v>0</v>
      </c>
      <c r="D113" s="31"/>
      <c r="E113" s="32"/>
      <c r="F113" s="32"/>
      <c r="G113" s="33"/>
      <c r="H113" s="34"/>
      <c r="I113" s="31"/>
      <c r="J113" s="34"/>
      <c r="K113" s="40">
        <f t="shared" si="13"/>
        <v>0</v>
      </c>
      <c r="L113" s="41">
        <f t="shared" si="21"/>
        <v>0</v>
      </c>
      <c r="M113" s="10">
        <f t="shared" si="14"/>
        <v>0</v>
      </c>
      <c r="N113" s="42">
        <f t="shared" si="15"/>
        <v>0</v>
      </c>
      <c r="O113" s="43">
        <f t="shared" si="16"/>
        <v>0</v>
      </c>
      <c r="P113" s="32"/>
      <c r="Q113" s="35"/>
      <c r="R113" s="36"/>
      <c r="S113" s="32"/>
      <c r="T113" s="10">
        <f t="shared" si="17"/>
        <v>0</v>
      </c>
      <c r="U113" s="11">
        <f t="shared" si="18"/>
        <v>0</v>
      </c>
      <c r="V113" s="11">
        <f t="shared" si="22"/>
        <v>0</v>
      </c>
      <c r="W113" s="12" t="str">
        <f t="shared" si="19"/>
        <v/>
      </c>
      <c r="X113" s="13">
        <f t="shared" si="23"/>
        <v>0</v>
      </c>
      <c r="Y113" s="10">
        <f t="shared" si="24"/>
        <v>625.3199999999996</v>
      </c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</row>
    <row r="114" spans="2:42" ht="13.15" customHeight="1">
      <c r="B114" s="44">
        <f>IF($B113="№",1,MAX($B$7:$B113)+1)</f>
        <v>108</v>
      </c>
      <c r="C114" s="45">
        <f t="shared" si="20"/>
        <v>0</v>
      </c>
      <c r="D114" s="31"/>
      <c r="E114" s="32"/>
      <c r="F114" s="32"/>
      <c r="G114" s="33"/>
      <c r="H114" s="34"/>
      <c r="I114" s="31"/>
      <c r="J114" s="34"/>
      <c r="K114" s="40">
        <f t="shared" si="13"/>
        <v>0</v>
      </c>
      <c r="L114" s="41">
        <f t="shared" si="21"/>
        <v>0</v>
      </c>
      <c r="M114" s="10">
        <f t="shared" si="14"/>
        <v>0</v>
      </c>
      <c r="N114" s="42">
        <f t="shared" si="15"/>
        <v>0</v>
      </c>
      <c r="O114" s="43">
        <f t="shared" si="16"/>
        <v>0</v>
      </c>
      <c r="P114" s="32"/>
      <c r="Q114" s="35"/>
      <c r="R114" s="36"/>
      <c r="S114" s="32"/>
      <c r="T114" s="10">
        <f t="shared" si="17"/>
        <v>0</v>
      </c>
      <c r="U114" s="11">
        <f t="shared" si="18"/>
        <v>0</v>
      </c>
      <c r="V114" s="11">
        <f t="shared" si="22"/>
        <v>0</v>
      </c>
      <c r="W114" s="12" t="str">
        <f t="shared" si="19"/>
        <v/>
      </c>
      <c r="X114" s="13">
        <f t="shared" si="23"/>
        <v>0</v>
      </c>
      <c r="Y114" s="10">
        <f t="shared" si="24"/>
        <v>625.3199999999996</v>
      </c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</row>
    <row r="115" spans="2:42" ht="13.15" customHeight="1">
      <c r="B115" s="44">
        <f>IF($B114="№",1,MAX($B$7:$B114)+1)</f>
        <v>109</v>
      </c>
      <c r="C115" s="45">
        <f t="shared" si="20"/>
        <v>0</v>
      </c>
      <c r="D115" s="31"/>
      <c r="E115" s="32"/>
      <c r="F115" s="32"/>
      <c r="G115" s="33"/>
      <c r="H115" s="34"/>
      <c r="I115" s="31"/>
      <c r="J115" s="34"/>
      <c r="K115" s="40">
        <f t="shared" si="13"/>
        <v>0</v>
      </c>
      <c r="L115" s="41">
        <f t="shared" si="21"/>
        <v>0</v>
      </c>
      <c r="M115" s="10">
        <f t="shared" si="14"/>
        <v>0</v>
      </c>
      <c r="N115" s="42">
        <f t="shared" si="15"/>
        <v>0</v>
      </c>
      <c r="O115" s="43">
        <f t="shared" si="16"/>
        <v>0</v>
      </c>
      <c r="P115" s="32"/>
      <c r="Q115" s="35"/>
      <c r="R115" s="36"/>
      <c r="S115" s="32"/>
      <c r="T115" s="10">
        <f t="shared" si="17"/>
        <v>0</v>
      </c>
      <c r="U115" s="11">
        <f t="shared" si="18"/>
        <v>0</v>
      </c>
      <c r="V115" s="11">
        <f t="shared" si="22"/>
        <v>0</v>
      </c>
      <c r="W115" s="12" t="str">
        <f t="shared" si="19"/>
        <v/>
      </c>
      <c r="X115" s="13">
        <f t="shared" si="23"/>
        <v>0</v>
      </c>
      <c r="Y115" s="10">
        <f t="shared" si="24"/>
        <v>625.3199999999996</v>
      </c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</row>
    <row r="116" spans="2:42" ht="12.75">
      <c r="B116" s="44">
        <f>IF($B115="№",1,MAX($B$7:$B115)+1)</f>
        <v>110</v>
      </c>
      <c r="C116" s="45">
        <f t="shared" si="20"/>
        <v>0</v>
      </c>
      <c r="D116" s="31"/>
      <c r="E116" s="32"/>
      <c r="F116" s="32"/>
      <c r="G116" s="33"/>
      <c r="H116" s="34"/>
      <c r="I116" s="31"/>
      <c r="J116" s="34"/>
      <c r="K116" s="40">
        <f t="shared" si="13"/>
        <v>0</v>
      </c>
      <c r="L116" s="41">
        <f t="shared" si="21"/>
        <v>0</v>
      </c>
      <c r="M116" s="10">
        <f t="shared" si="14"/>
        <v>0</v>
      </c>
      <c r="N116" s="42">
        <f t="shared" si="15"/>
        <v>0</v>
      </c>
      <c r="O116" s="43">
        <f t="shared" si="16"/>
        <v>0</v>
      </c>
      <c r="P116" s="32"/>
      <c r="Q116" s="35"/>
      <c r="R116" s="36"/>
      <c r="S116" s="32"/>
      <c r="T116" s="10">
        <f t="shared" si="17"/>
        <v>0</v>
      </c>
      <c r="U116" s="11">
        <f t="shared" si="18"/>
        <v>0</v>
      </c>
      <c r="V116" s="11">
        <f t="shared" si="22"/>
        <v>0</v>
      </c>
      <c r="W116" s="12" t="str">
        <f t="shared" si="19"/>
        <v/>
      </c>
      <c r="X116" s="13">
        <f t="shared" si="23"/>
        <v>0</v>
      </c>
      <c r="Y116" s="10">
        <f t="shared" si="24"/>
        <v>625.3199999999996</v>
      </c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</row>
    <row r="117" spans="2:42" ht="12.75">
      <c r="B117" s="44">
        <f>IF($B116="№",1,MAX($B$7:$B116)+1)</f>
        <v>111</v>
      </c>
      <c r="C117" s="45">
        <f t="shared" si="20"/>
        <v>0</v>
      </c>
      <c r="D117" s="31"/>
      <c r="E117" s="32"/>
      <c r="F117" s="32"/>
      <c r="G117" s="33"/>
      <c r="H117" s="34"/>
      <c r="I117" s="31"/>
      <c r="J117" s="34"/>
      <c r="K117" s="40">
        <f t="shared" si="13"/>
        <v>0</v>
      </c>
      <c r="L117" s="41">
        <f t="shared" si="21"/>
        <v>0</v>
      </c>
      <c r="M117" s="10">
        <f t="shared" si="14"/>
        <v>0</v>
      </c>
      <c r="N117" s="42">
        <f t="shared" si="15"/>
        <v>0</v>
      </c>
      <c r="O117" s="43">
        <f t="shared" si="16"/>
        <v>0</v>
      </c>
      <c r="P117" s="32"/>
      <c r="Q117" s="35"/>
      <c r="R117" s="36"/>
      <c r="S117" s="32"/>
      <c r="T117" s="10">
        <f t="shared" si="17"/>
        <v>0</v>
      </c>
      <c r="U117" s="11">
        <f t="shared" si="18"/>
        <v>0</v>
      </c>
      <c r="V117" s="11">
        <f t="shared" si="22"/>
        <v>0</v>
      </c>
      <c r="W117" s="12" t="str">
        <f t="shared" si="19"/>
        <v/>
      </c>
      <c r="X117" s="13">
        <f t="shared" si="23"/>
        <v>0</v>
      </c>
      <c r="Y117" s="10">
        <f t="shared" si="24"/>
        <v>625.3199999999996</v>
      </c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</row>
    <row r="118" spans="2:42" ht="12.75">
      <c r="B118" s="44">
        <f>IF($B117="№",1,MAX($B$7:$B117)+1)</f>
        <v>112</v>
      </c>
      <c r="C118" s="45">
        <f t="shared" si="20"/>
        <v>0</v>
      </c>
      <c r="D118" s="31"/>
      <c r="E118" s="32"/>
      <c r="F118" s="32"/>
      <c r="G118" s="33"/>
      <c r="H118" s="34"/>
      <c r="I118" s="31"/>
      <c r="J118" s="34"/>
      <c r="K118" s="40">
        <f t="shared" si="13"/>
        <v>0</v>
      </c>
      <c r="L118" s="41">
        <f t="shared" si="21"/>
        <v>0</v>
      </c>
      <c r="M118" s="10">
        <f t="shared" si="14"/>
        <v>0</v>
      </c>
      <c r="N118" s="42">
        <f t="shared" si="15"/>
        <v>0</v>
      </c>
      <c r="O118" s="43">
        <f t="shared" si="16"/>
        <v>0</v>
      </c>
      <c r="P118" s="32"/>
      <c r="Q118" s="35"/>
      <c r="R118" s="36"/>
      <c r="S118" s="32"/>
      <c r="T118" s="10">
        <f t="shared" si="17"/>
        <v>0</v>
      </c>
      <c r="U118" s="11">
        <f t="shared" si="18"/>
        <v>0</v>
      </c>
      <c r="V118" s="11">
        <f t="shared" si="22"/>
        <v>0</v>
      </c>
      <c r="W118" s="12" t="str">
        <f t="shared" si="19"/>
        <v/>
      </c>
      <c r="X118" s="13">
        <f t="shared" si="23"/>
        <v>0</v>
      </c>
      <c r="Y118" s="10">
        <f t="shared" si="24"/>
        <v>625.3199999999996</v>
      </c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</row>
    <row r="119" spans="2:42" ht="12.75">
      <c r="B119" s="44">
        <f>IF($B118="№",1,MAX($B$7:$B118)+1)</f>
        <v>113</v>
      </c>
      <c r="C119" s="45">
        <f t="shared" si="20"/>
        <v>0</v>
      </c>
      <c r="D119" s="31"/>
      <c r="E119" s="32"/>
      <c r="F119" s="32"/>
      <c r="G119" s="33"/>
      <c r="H119" s="34"/>
      <c r="I119" s="31"/>
      <c r="J119" s="34"/>
      <c r="K119" s="40">
        <f t="shared" si="13"/>
        <v>0</v>
      </c>
      <c r="L119" s="41">
        <f t="shared" si="21"/>
        <v>0</v>
      </c>
      <c r="M119" s="10">
        <f t="shared" si="14"/>
        <v>0</v>
      </c>
      <c r="N119" s="42">
        <f t="shared" si="15"/>
        <v>0</v>
      </c>
      <c r="O119" s="43">
        <f t="shared" si="16"/>
        <v>0</v>
      </c>
      <c r="P119" s="32"/>
      <c r="Q119" s="35"/>
      <c r="R119" s="36"/>
      <c r="S119" s="32"/>
      <c r="T119" s="10">
        <f t="shared" si="17"/>
        <v>0</v>
      </c>
      <c r="U119" s="11">
        <f t="shared" si="18"/>
        <v>0</v>
      </c>
      <c r="V119" s="11">
        <f t="shared" si="22"/>
        <v>0</v>
      </c>
      <c r="W119" s="12" t="str">
        <f t="shared" si="19"/>
        <v/>
      </c>
      <c r="X119" s="13">
        <f t="shared" si="23"/>
        <v>0</v>
      </c>
      <c r="Y119" s="10">
        <f t="shared" si="24"/>
        <v>625.3199999999996</v>
      </c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</row>
    <row r="120" spans="2:42" ht="12.75">
      <c r="B120" s="44">
        <f>IF($B119="№",1,MAX($B$7:$B119)+1)</f>
        <v>114</v>
      </c>
      <c r="C120" s="45">
        <f t="shared" si="20"/>
        <v>0</v>
      </c>
      <c r="D120" s="31"/>
      <c r="E120" s="32"/>
      <c r="F120" s="32"/>
      <c r="G120" s="33"/>
      <c r="H120" s="34"/>
      <c r="I120" s="31"/>
      <c r="J120" s="34"/>
      <c r="K120" s="40">
        <f t="shared" si="13"/>
        <v>0</v>
      </c>
      <c r="L120" s="41">
        <f t="shared" si="21"/>
        <v>0</v>
      </c>
      <c r="M120" s="10">
        <f t="shared" si="14"/>
        <v>0</v>
      </c>
      <c r="N120" s="42">
        <f t="shared" si="15"/>
        <v>0</v>
      </c>
      <c r="O120" s="43">
        <f t="shared" si="16"/>
        <v>0</v>
      </c>
      <c r="P120" s="32"/>
      <c r="Q120" s="35"/>
      <c r="R120" s="36"/>
      <c r="S120" s="32"/>
      <c r="T120" s="10">
        <f t="shared" si="17"/>
        <v>0</v>
      </c>
      <c r="U120" s="11">
        <f t="shared" si="18"/>
        <v>0</v>
      </c>
      <c r="V120" s="11">
        <f t="shared" si="22"/>
        <v>0</v>
      </c>
      <c r="W120" s="12" t="str">
        <f t="shared" si="19"/>
        <v/>
      </c>
      <c r="X120" s="13">
        <f t="shared" si="23"/>
        <v>0</v>
      </c>
      <c r="Y120" s="10">
        <f t="shared" si="24"/>
        <v>625.3199999999996</v>
      </c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</row>
    <row r="121" spans="2:42" ht="12.75">
      <c r="B121" s="44">
        <f>IF($B120="№",1,MAX($B$7:$B120)+1)</f>
        <v>115</v>
      </c>
      <c r="C121" s="45">
        <f t="shared" si="20"/>
        <v>0</v>
      </c>
      <c r="D121" s="31"/>
      <c r="E121" s="32"/>
      <c r="F121" s="32"/>
      <c r="G121" s="33"/>
      <c r="H121" s="34"/>
      <c r="I121" s="31"/>
      <c r="J121" s="34"/>
      <c r="K121" s="40">
        <f t="shared" si="13"/>
        <v>0</v>
      </c>
      <c r="L121" s="41">
        <f t="shared" si="21"/>
        <v>0</v>
      </c>
      <c r="M121" s="10">
        <f t="shared" si="14"/>
        <v>0</v>
      </c>
      <c r="N121" s="42">
        <f t="shared" si="15"/>
        <v>0</v>
      </c>
      <c r="O121" s="43">
        <f t="shared" si="16"/>
        <v>0</v>
      </c>
      <c r="P121" s="32"/>
      <c r="Q121" s="35"/>
      <c r="R121" s="36"/>
      <c r="S121" s="32"/>
      <c r="T121" s="10">
        <f t="shared" si="17"/>
        <v>0</v>
      </c>
      <c r="U121" s="11">
        <f t="shared" si="18"/>
        <v>0</v>
      </c>
      <c r="V121" s="11">
        <f t="shared" si="22"/>
        <v>0</v>
      </c>
      <c r="W121" s="12" t="str">
        <f t="shared" si="19"/>
        <v/>
      </c>
      <c r="X121" s="13">
        <f t="shared" si="23"/>
        <v>0</v>
      </c>
      <c r="Y121" s="10">
        <f t="shared" si="24"/>
        <v>625.3199999999996</v>
      </c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</row>
    <row r="122" spans="2:42" ht="12.75">
      <c r="B122" s="44">
        <f>IF($B121="№",1,MAX($B$7:$B121)+1)</f>
        <v>116</v>
      </c>
      <c r="C122" s="45">
        <f t="shared" si="20"/>
        <v>0</v>
      </c>
      <c r="D122" s="31"/>
      <c r="E122" s="32"/>
      <c r="F122" s="32"/>
      <c r="G122" s="33"/>
      <c r="H122" s="34"/>
      <c r="I122" s="31"/>
      <c r="J122" s="34"/>
      <c r="K122" s="40">
        <f t="shared" si="13"/>
        <v>0</v>
      </c>
      <c r="L122" s="41">
        <f t="shared" si="21"/>
        <v>0</v>
      </c>
      <c r="M122" s="10">
        <f t="shared" si="14"/>
        <v>0</v>
      </c>
      <c r="N122" s="42">
        <f t="shared" si="15"/>
        <v>0</v>
      </c>
      <c r="O122" s="43">
        <f t="shared" si="16"/>
        <v>0</v>
      </c>
      <c r="P122" s="32"/>
      <c r="Q122" s="35"/>
      <c r="R122" s="36"/>
      <c r="S122" s="32"/>
      <c r="T122" s="10">
        <f t="shared" si="17"/>
        <v>0</v>
      </c>
      <c r="U122" s="11">
        <f t="shared" si="18"/>
        <v>0</v>
      </c>
      <c r="V122" s="11">
        <f t="shared" si="22"/>
        <v>0</v>
      </c>
      <c r="W122" s="12" t="str">
        <f t="shared" si="19"/>
        <v/>
      </c>
      <c r="X122" s="13">
        <f t="shared" si="23"/>
        <v>0</v>
      </c>
      <c r="Y122" s="10">
        <f t="shared" si="24"/>
        <v>625.3199999999996</v>
      </c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</row>
    <row r="123" spans="2:42" ht="12.75">
      <c r="B123" s="44">
        <f>IF($B122="№",1,MAX($B$7:$B122)+1)</f>
        <v>117</v>
      </c>
      <c r="C123" s="45">
        <f t="shared" si="20"/>
        <v>0</v>
      </c>
      <c r="D123" s="31"/>
      <c r="E123" s="32"/>
      <c r="F123" s="32"/>
      <c r="G123" s="33"/>
      <c r="H123" s="34"/>
      <c r="I123" s="31"/>
      <c r="J123" s="34"/>
      <c r="K123" s="40">
        <f t="shared" si="13"/>
        <v>0</v>
      </c>
      <c r="L123" s="41">
        <f t="shared" si="21"/>
        <v>0</v>
      </c>
      <c r="M123" s="10">
        <f t="shared" si="14"/>
        <v>0</v>
      </c>
      <c r="N123" s="42">
        <f t="shared" si="15"/>
        <v>0</v>
      </c>
      <c r="O123" s="43">
        <f t="shared" si="16"/>
        <v>0</v>
      </c>
      <c r="P123" s="32"/>
      <c r="Q123" s="35"/>
      <c r="R123" s="36"/>
      <c r="S123" s="32"/>
      <c r="T123" s="10">
        <f t="shared" si="17"/>
        <v>0</v>
      </c>
      <c r="U123" s="11">
        <f t="shared" si="18"/>
        <v>0</v>
      </c>
      <c r="V123" s="11">
        <f t="shared" si="22"/>
        <v>0</v>
      </c>
      <c r="W123" s="12" t="str">
        <f t="shared" si="19"/>
        <v/>
      </c>
      <c r="X123" s="13">
        <f t="shared" si="23"/>
        <v>0</v>
      </c>
      <c r="Y123" s="10">
        <f t="shared" si="24"/>
        <v>625.3199999999996</v>
      </c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</row>
    <row r="124" spans="2:42" ht="12.75">
      <c r="B124" s="44">
        <f>IF($B123="№",1,MAX($B$7:$B123)+1)</f>
        <v>118</v>
      </c>
      <c r="C124" s="45">
        <f t="shared" si="20"/>
        <v>0</v>
      </c>
      <c r="D124" s="31"/>
      <c r="E124" s="32"/>
      <c r="F124" s="32"/>
      <c r="G124" s="33"/>
      <c r="H124" s="34"/>
      <c r="I124" s="31"/>
      <c r="J124" s="34"/>
      <c r="K124" s="40">
        <f t="shared" si="13"/>
        <v>0</v>
      </c>
      <c r="L124" s="41">
        <f t="shared" si="21"/>
        <v>0</v>
      </c>
      <c r="M124" s="10">
        <f t="shared" si="14"/>
        <v>0</v>
      </c>
      <c r="N124" s="42">
        <f t="shared" si="15"/>
        <v>0</v>
      </c>
      <c r="O124" s="43">
        <f t="shared" si="16"/>
        <v>0</v>
      </c>
      <c r="P124" s="32"/>
      <c r="Q124" s="35"/>
      <c r="R124" s="36"/>
      <c r="S124" s="32"/>
      <c r="T124" s="10">
        <f t="shared" si="17"/>
        <v>0</v>
      </c>
      <c r="U124" s="11">
        <f t="shared" si="18"/>
        <v>0</v>
      </c>
      <c r="V124" s="11">
        <f t="shared" si="22"/>
        <v>0</v>
      </c>
      <c r="W124" s="12" t="str">
        <f t="shared" si="19"/>
        <v/>
      </c>
      <c r="X124" s="13">
        <f t="shared" si="23"/>
        <v>0</v>
      </c>
      <c r="Y124" s="10">
        <f t="shared" si="24"/>
        <v>625.3199999999996</v>
      </c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</row>
    <row r="125" spans="2:42" ht="12.75">
      <c r="B125" s="44">
        <f>IF($B124="№",1,MAX($B$7:$B124)+1)</f>
        <v>119</v>
      </c>
      <c r="C125" s="45">
        <f t="shared" si="20"/>
        <v>0</v>
      </c>
      <c r="D125" s="31"/>
      <c r="E125" s="32"/>
      <c r="F125" s="32"/>
      <c r="G125" s="33"/>
      <c r="H125" s="34"/>
      <c r="I125" s="31"/>
      <c r="J125" s="34"/>
      <c r="K125" s="40">
        <f t="shared" si="13"/>
        <v>0</v>
      </c>
      <c r="L125" s="41">
        <f t="shared" si="21"/>
        <v>0</v>
      </c>
      <c r="M125" s="10">
        <f t="shared" si="14"/>
        <v>0</v>
      </c>
      <c r="N125" s="42">
        <f t="shared" si="15"/>
        <v>0</v>
      </c>
      <c r="O125" s="43">
        <f t="shared" si="16"/>
        <v>0</v>
      </c>
      <c r="P125" s="32"/>
      <c r="Q125" s="35"/>
      <c r="R125" s="36"/>
      <c r="S125" s="32"/>
      <c r="T125" s="10">
        <f t="shared" si="17"/>
        <v>0</v>
      </c>
      <c r="U125" s="11">
        <f t="shared" si="18"/>
        <v>0</v>
      </c>
      <c r="V125" s="11">
        <f t="shared" si="22"/>
        <v>0</v>
      </c>
      <c r="W125" s="12" t="str">
        <f t="shared" si="19"/>
        <v/>
      </c>
      <c r="X125" s="13">
        <f t="shared" si="23"/>
        <v>0</v>
      </c>
      <c r="Y125" s="10">
        <f t="shared" si="24"/>
        <v>625.3199999999996</v>
      </c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</row>
    <row r="126" spans="2:42" ht="12.75">
      <c r="B126" s="44">
        <f>IF($B125="№",1,MAX($B$7:$B125)+1)</f>
        <v>120</v>
      </c>
      <c r="C126" s="45">
        <f t="shared" si="20"/>
        <v>0</v>
      </c>
      <c r="D126" s="31"/>
      <c r="E126" s="32"/>
      <c r="F126" s="32"/>
      <c r="G126" s="33"/>
      <c r="H126" s="34"/>
      <c r="I126" s="31"/>
      <c r="J126" s="34"/>
      <c r="K126" s="40">
        <f t="shared" si="13"/>
        <v>0</v>
      </c>
      <c r="L126" s="41">
        <f t="shared" si="21"/>
        <v>0</v>
      </c>
      <c r="M126" s="10">
        <f t="shared" si="14"/>
        <v>0</v>
      </c>
      <c r="N126" s="42">
        <f t="shared" si="15"/>
        <v>0</v>
      </c>
      <c r="O126" s="43">
        <f t="shared" si="16"/>
        <v>0</v>
      </c>
      <c r="P126" s="32"/>
      <c r="Q126" s="35"/>
      <c r="R126" s="36"/>
      <c r="S126" s="32"/>
      <c r="T126" s="10">
        <f t="shared" si="17"/>
        <v>0</v>
      </c>
      <c r="U126" s="11">
        <f t="shared" si="18"/>
        <v>0</v>
      </c>
      <c r="V126" s="11">
        <f t="shared" si="22"/>
        <v>0</v>
      </c>
      <c r="W126" s="12" t="str">
        <f t="shared" si="19"/>
        <v/>
      </c>
      <c r="X126" s="13">
        <f t="shared" si="23"/>
        <v>0</v>
      </c>
      <c r="Y126" s="10">
        <f t="shared" si="24"/>
        <v>625.3199999999996</v>
      </c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</row>
    <row r="127" spans="2:42" ht="12.75">
      <c r="B127" s="44">
        <f>IF($B126="№",1,MAX($B$7:$B126)+1)</f>
        <v>121</v>
      </c>
      <c r="C127" s="45">
        <f t="shared" si="20"/>
        <v>0</v>
      </c>
      <c r="D127" s="31"/>
      <c r="E127" s="32"/>
      <c r="F127" s="32"/>
      <c r="G127" s="33"/>
      <c r="H127" s="34"/>
      <c r="I127" s="31"/>
      <c r="J127" s="34"/>
      <c r="K127" s="40">
        <f t="shared" si="13"/>
        <v>0</v>
      </c>
      <c r="L127" s="41">
        <f t="shared" si="21"/>
        <v>0</v>
      </c>
      <c r="M127" s="10">
        <f t="shared" si="14"/>
        <v>0</v>
      </c>
      <c r="N127" s="42">
        <f t="shared" si="15"/>
        <v>0</v>
      </c>
      <c r="O127" s="43">
        <f t="shared" si="16"/>
        <v>0</v>
      </c>
      <c r="P127" s="32"/>
      <c r="Q127" s="35"/>
      <c r="R127" s="36"/>
      <c r="S127" s="32"/>
      <c r="T127" s="10">
        <f t="shared" si="17"/>
        <v>0</v>
      </c>
      <c r="U127" s="11">
        <f t="shared" si="18"/>
        <v>0</v>
      </c>
      <c r="V127" s="11">
        <f t="shared" si="22"/>
        <v>0</v>
      </c>
      <c r="W127" s="12" t="str">
        <f t="shared" si="19"/>
        <v/>
      </c>
      <c r="X127" s="13">
        <f t="shared" si="23"/>
        <v>0</v>
      </c>
      <c r="Y127" s="10">
        <f t="shared" si="24"/>
        <v>625.3199999999996</v>
      </c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</row>
    <row r="128" spans="2:42" ht="12.75">
      <c r="B128" s="44">
        <f>IF($B127="№",1,MAX($B$7:$B127)+1)</f>
        <v>122</v>
      </c>
      <c r="C128" s="45">
        <f t="shared" si="20"/>
        <v>0</v>
      </c>
      <c r="D128" s="31"/>
      <c r="E128" s="32"/>
      <c r="F128" s="32"/>
      <c r="G128" s="33"/>
      <c r="H128" s="34"/>
      <c r="I128" s="31"/>
      <c r="J128" s="34"/>
      <c r="K128" s="40">
        <f t="shared" si="13"/>
        <v>0</v>
      </c>
      <c r="L128" s="41">
        <f t="shared" si="21"/>
        <v>0</v>
      </c>
      <c r="M128" s="10">
        <f t="shared" si="14"/>
        <v>0</v>
      </c>
      <c r="N128" s="42">
        <f t="shared" si="15"/>
        <v>0</v>
      </c>
      <c r="O128" s="43">
        <f t="shared" si="16"/>
        <v>0</v>
      </c>
      <c r="P128" s="32"/>
      <c r="Q128" s="35"/>
      <c r="R128" s="36"/>
      <c r="S128" s="32"/>
      <c r="T128" s="10">
        <f t="shared" si="17"/>
        <v>0</v>
      </c>
      <c r="U128" s="11">
        <f t="shared" si="18"/>
        <v>0</v>
      </c>
      <c r="V128" s="11">
        <f t="shared" si="22"/>
        <v>0</v>
      </c>
      <c r="W128" s="12" t="str">
        <f t="shared" si="19"/>
        <v/>
      </c>
      <c r="X128" s="13">
        <f t="shared" si="23"/>
        <v>0</v>
      </c>
      <c r="Y128" s="10">
        <f t="shared" si="24"/>
        <v>625.3199999999996</v>
      </c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</row>
    <row r="129" spans="2:42" ht="12.75">
      <c r="B129" s="44">
        <f>IF($B128="№",1,MAX($B$7:$B128)+1)</f>
        <v>123</v>
      </c>
      <c r="C129" s="45">
        <f t="shared" si="20"/>
        <v>0</v>
      </c>
      <c r="D129" s="31"/>
      <c r="E129" s="32"/>
      <c r="F129" s="32"/>
      <c r="G129" s="33"/>
      <c r="H129" s="34"/>
      <c r="I129" s="31"/>
      <c r="J129" s="34"/>
      <c r="K129" s="40">
        <f t="shared" si="13"/>
        <v>0</v>
      </c>
      <c r="L129" s="41">
        <f t="shared" si="21"/>
        <v>0</v>
      </c>
      <c r="M129" s="10">
        <f t="shared" si="14"/>
        <v>0</v>
      </c>
      <c r="N129" s="42">
        <f t="shared" si="15"/>
        <v>0</v>
      </c>
      <c r="O129" s="43">
        <f t="shared" si="16"/>
        <v>0</v>
      </c>
      <c r="P129" s="32"/>
      <c r="Q129" s="35"/>
      <c r="R129" s="36"/>
      <c r="S129" s="32"/>
      <c r="T129" s="10">
        <f t="shared" si="17"/>
        <v>0</v>
      </c>
      <c r="U129" s="11">
        <f t="shared" si="18"/>
        <v>0</v>
      </c>
      <c r="V129" s="11">
        <f t="shared" si="22"/>
        <v>0</v>
      </c>
      <c r="W129" s="12" t="str">
        <f t="shared" si="19"/>
        <v/>
      </c>
      <c r="X129" s="13">
        <f t="shared" si="23"/>
        <v>0</v>
      </c>
      <c r="Y129" s="10">
        <f t="shared" si="24"/>
        <v>625.3199999999996</v>
      </c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</row>
    <row r="130" spans="2:42" ht="12.75">
      <c r="B130" s="44">
        <f>IF($B129="№",1,MAX($B$7:$B129)+1)</f>
        <v>124</v>
      </c>
      <c r="C130" s="45">
        <f t="shared" si="20"/>
        <v>0</v>
      </c>
      <c r="D130" s="31"/>
      <c r="E130" s="32"/>
      <c r="F130" s="32"/>
      <c r="G130" s="33"/>
      <c r="H130" s="34"/>
      <c r="I130" s="31"/>
      <c r="J130" s="34"/>
      <c r="K130" s="40">
        <f t="shared" si="13"/>
        <v>0</v>
      </c>
      <c r="L130" s="41">
        <f t="shared" si="21"/>
        <v>0</v>
      </c>
      <c r="M130" s="10">
        <f t="shared" si="14"/>
        <v>0</v>
      </c>
      <c r="N130" s="42">
        <f t="shared" si="15"/>
        <v>0</v>
      </c>
      <c r="O130" s="43">
        <f t="shared" si="16"/>
        <v>0</v>
      </c>
      <c r="P130" s="32"/>
      <c r="Q130" s="35"/>
      <c r="R130" s="36"/>
      <c r="S130" s="32"/>
      <c r="T130" s="10">
        <f t="shared" si="17"/>
        <v>0</v>
      </c>
      <c r="U130" s="11">
        <f t="shared" si="18"/>
        <v>0</v>
      </c>
      <c r="V130" s="11">
        <f t="shared" si="22"/>
        <v>0</v>
      </c>
      <c r="W130" s="12" t="str">
        <f t="shared" si="19"/>
        <v/>
      </c>
      <c r="X130" s="13">
        <f t="shared" si="23"/>
        <v>0</v>
      </c>
      <c r="Y130" s="10">
        <f t="shared" si="24"/>
        <v>625.3199999999996</v>
      </c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</row>
    <row r="131" spans="2:42" ht="12.75">
      <c r="B131" s="44">
        <f>IF($B130="№",1,MAX($B$7:$B130)+1)</f>
        <v>125</v>
      </c>
      <c r="C131" s="45">
        <f t="shared" si="20"/>
        <v>0</v>
      </c>
      <c r="D131" s="31"/>
      <c r="E131" s="32"/>
      <c r="F131" s="32"/>
      <c r="G131" s="33"/>
      <c r="H131" s="34"/>
      <c r="I131" s="31"/>
      <c r="J131" s="34"/>
      <c r="K131" s="40">
        <f t="shared" si="13"/>
        <v>0</v>
      </c>
      <c r="L131" s="41">
        <f t="shared" si="21"/>
        <v>0</v>
      </c>
      <c r="M131" s="10">
        <f t="shared" si="14"/>
        <v>0</v>
      </c>
      <c r="N131" s="42">
        <f t="shared" si="15"/>
        <v>0</v>
      </c>
      <c r="O131" s="43">
        <f t="shared" si="16"/>
        <v>0</v>
      </c>
      <c r="P131" s="32"/>
      <c r="Q131" s="35"/>
      <c r="R131" s="36"/>
      <c r="S131" s="32"/>
      <c r="T131" s="10">
        <f t="shared" si="17"/>
        <v>0</v>
      </c>
      <c r="U131" s="11">
        <f t="shared" si="18"/>
        <v>0</v>
      </c>
      <c r="V131" s="11">
        <f t="shared" si="22"/>
        <v>0</v>
      </c>
      <c r="W131" s="12" t="str">
        <f t="shared" si="19"/>
        <v/>
      </c>
      <c r="X131" s="13">
        <f t="shared" si="23"/>
        <v>0</v>
      </c>
      <c r="Y131" s="10">
        <f t="shared" si="24"/>
        <v>625.3199999999996</v>
      </c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</row>
    <row r="132" spans="2:42" ht="12.75">
      <c r="B132" s="44">
        <f>IF($B131="№",1,MAX($B$7:$B131)+1)</f>
        <v>126</v>
      </c>
      <c r="C132" s="45">
        <f t="shared" si="20"/>
        <v>0</v>
      </c>
      <c r="D132" s="31"/>
      <c r="E132" s="32"/>
      <c r="F132" s="32"/>
      <c r="G132" s="33"/>
      <c r="H132" s="34"/>
      <c r="I132" s="31"/>
      <c r="J132" s="34"/>
      <c r="K132" s="40">
        <f t="shared" si="13"/>
        <v>0</v>
      </c>
      <c r="L132" s="41">
        <f t="shared" si="21"/>
        <v>0</v>
      </c>
      <c r="M132" s="10">
        <f t="shared" si="14"/>
        <v>0</v>
      </c>
      <c r="N132" s="42">
        <f t="shared" si="15"/>
        <v>0</v>
      </c>
      <c r="O132" s="43">
        <f t="shared" si="16"/>
        <v>0</v>
      </c>
      <c r="P132" s="32"/>
      <c r="Q132" s="35"/>
      <c r="R132" s="36"/>
      <c r="S132" s="32"/>
      <c r="T132" s="10">
        <f t="shared" si="17"/>
        <v>0</v>
      </c>
      <c r="U132" s="11">
        <f t="shared" si="18"/>
        <v>0</v>
      </c>
      <c r="V132" s="11">
        <f t="shared" si="22"/>
        <v>0</v>
      </c>
      <c r="W132" s="12" t="str">
        <f t="shared" si="19"/>
        <v/>
      </c>
      <c r="X132" s="13">
        <f t="shared" si="23"/>
        <v>0</v>
      </c>
      <c r="Y132" s="10">
        <f t="shared" si="24"/>
        <v>625.3199999999996</v>
      </c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</row>
    <row r="133" spans="2:42" ht="12.75">
      <c r="B133" s="44">
        <f>IF($B132="№",1,MAX($B$7:$B132)+1)</f>
        <v>127</v>
      </c>
      <c r="C133" s="45">
        <f t="shared" si="20"/>
        <v>0</v>
      </c>
      <c r="D133" s="31"/>
      <c r="E133" s="32"/>
      <c r="F133" s="32"/>
      <c r="G133" s="33"/>
      <c r="H133" s="34"/>
      <c r="I133" s="31"/>
      <c r="J133" s="34"/>
      <c r="K133" s="40">
        <f t="shared" si="13"/>
        <v>0</v>
      </c>
      <c r="L133" s="41">
        <f t="shared" si="21"/>
        <v>0</v>
      </c>
      <c r="M133" s="10">
        <f t="shared" si="14"/>
        <v>0</v>
      </c>
      <c r="N133" s="42">
        <f t="shared" si="15"/>
        <v>0</v>
      </c>
      <c r="O133" s="43">
        <f t="shared" si="16"/>
        <v>0</v>
      </c>
      <c r="P133" s="32"/>
      <c r="Q133" s="35"/>
      <c r="R133" s="36"/>
      <c r="S133" s="32"/>
      <c r="T133" s="10">
        <f t="shared" si="17"/>
        <v>0</v>
      </c>
      <c r="U133" s="11">
        <f t="shared" si="18"/>
        <v>0</v>
      </c>
      <c r="V133" s="11">
        <f t="shared" si="22"/>
        <v>0</v>
      </c>
      <c r="W133" s="12" t="str">
        <f t="shared" si="19"/>
        <v/>
      </c>
      <c r="X133" s="13">
        <f t="shared" si="23"/>
        <v>0</v>
      </c>
      <c r="Y133" s="10">
        <f t="shared" si="24"/>
        <v>625.3199999999996</v>
      </c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</row>
    <row r="134" spans="2:42" ht="12.75">
      <c r="B134" s="44">
        <f>IF($B133="№",1,MAX($B$7:$B133)+1)</f>
        <v>128</v>
      </c>
      <c r="C134" s="45">
        <f t="shared" si="20"/>
        <v>0</v>
      </c>
      <c r="D134" s="31"/>
      <c r="E134" s="32"/>
      <c r="F134" s="32"/>
      <c r="G134" s="33"/>
      <c r="H134" s="34"/>
      <c r="I134" s="31"/>
      <c r="J134" s="34"/>
      <c r="K134" s="40">
        <f t="shared" si="13"/>
        <v>0</v>
      </c>
      <c r="L134" s="41">
        <f t="shared" si="21"/>
        <v>0</v>
      </c>
      <c r="M134" s="10">
        <f t="shared" si="14"/>
        <v>0</v>
      </c>
      <c r="N134" s="42">
        <f t="shared" si="15"/>
        <v>0</v>
      </c>
      <c r="O134" s="43">
        <f t="shared" si="16"/>
        <v>0</v>
      </c>
      <c r="P134" s="32"/>
      <c r="Q134" s="35"/>
      <c r="R134" s="36"/>
      <c r="S134" s="32"/>
      <c r="T134" s="10">
        <f t="shared" si="17"/>
        <v>0</v>
      </c>
      <c r="U134" s="11">
        <f t="shared" si="18"/>
        <v>0</v>
      </c>
      <c r="V134" s="11">
        <f t="shared" si="22"/>
        <v>0</v>
      </c>
      <c r="W134" s="12" t="str">
        <f t="shared" si="19"/>
        <v/>
      </c>
      <c r="X134" s="13">
        <f t="shared" si="23"/>
        <v>0</v>
      </c>
      <c r="Y134" s="10">
        <f t="shared" si="24"/>
        <v>625.3199999999996</v>
      </c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</row>
    <row r="135" spans="2:42" ht="12.75">
      <c r="B135" s="44">
        <f>IF($B134="№",1,MAX($B$7:$B134)+1)</f>
        <v>129</v>
      </c>
      <c r="C135" s="45">
        <f t="shared" si="20"/>
        <v>0</v>
      </c>
      <c r="D135" s="31"/>
      <c r="E135" s="32"/>
      <c r="F135" s="32"/>
      <c r="G135" s="33"/>
      <c r="H135" s="34"/>
      <c r="I135" s="31"/>
      <c r="J135" s="34"/>
      <c r="K135" s="40">
        <f t="shared" ref="K135:K198" si="25">IFERROR(IF(OR($P$2*$C135*$G135*$V135*$H135*$J135=0,$E135="",$F135=""),0,IF(OR($F135="Long",$F135="buy"),($J135-$H135),($H135-$J135))),0)</f>
        <v>0</v>
      </c>
      <c r="L135" s="41">
        <f t="shared" si="21"/>
        <v>0</v>
      </c>
      <c r="M135" s="10">
        <f t="shared" ref="M135:M198" si="26">IFERROR(IF(OR($P$2*$C135*$G135*$H135*$J135=0,$E135="",$F135=""),0,$T135-$U135),0)</f>
        <v>0</v>
      </c>
      <c r="N135" s="42">
        <f t="shared" ref="N135:N198" si="27">IFERROR(IF(OR($P$2*$C135*$G135*$H135*$J135=0,$E135="",$F135=""),0,$M135/$V135),0)</f>
        <v>0</v>
      </c>
      <c r="O135" s="43">
        <f t="shared" ref="O135:O198" si="28">IF(OR($I135=0,$D135=0,$I135&lt;$D135),0,$I135-$D135)</f>
        <v>0</v>
      </c>
      <c r="P135" s="32"/>
      <c r="Q135" s="35"/>
      <c r="R135" s="36"/>
      <c r="S135" s="32"/>
      <c r="T135" s="10">
        <f t="shared" ref="T135:T198" si="29">IFERROR(IF(OR($P$2*$C135*$G135*$H135*$J135=0,$E135="",$F135=""),0,IF($W135="ME",$K135*5*$G135,$K135*50*$G135)),0)</f>
        <v>0</v>
      </c>
      <c r="U135" s="11">
        <f t="shared" ref="U135:U198" si="30">IFERROR(IF(OR($P$2*$C135*$G135*$V135*$H135=0,$E135="",$F135=""),0,IF($W135="ME",$D$3*$G135,$E$3*$G135)),0)</f>
        <v>0</v>
      </c>
      <c r="V135" s="11">
        <f t="shared" si="22"/>
        <v>0</v>
      </c>
      <c r="W135" s="12" t="str">
        <f t="shared" ref="W135:W198" si="31">LEFT($E135,2)</f>
        <v/>
      </c>
      <c r="X135" s="13">
        <f t="shared" si="23"/>
        <v>0</v>
      </c>
      <c r="Y135" s="10">
        <f t="shared" si="24"/>
        <v>625.3199999999996</v>
      </c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</row>
    <row r="136" spans="2:42" ht="12.75">
      <c r="B136" s="44">
        <f>IF($B135="№",1,MAX($B$7:$B135)+1)</f>
        <v>130</v>
      </c>
      <c r="C136" s="45">
        <f t="shared" ref="C136:C199" si="32">INT($D136)</f>
        <v>0</v>
      </c>
      <c r="D136" s="31"/>
      <c r="E136" s="32"/>
      <c r="F136" s="32"/>
      <c r="G136" s="33"/>
      <c r="H136" s="34"/>
      <c r="I136" s="31"/>
      <c r="J136" s="34"/>
      <c r="K136" s="40">
        <f t="shared" si="25"/>
        <v>0</v>
      </c>
      <c r="L136" s="41">
        <f t="shared" ref="L136:L199" si="33">IFERROR($K136*4,0)</f>
        <v>0</v>
      </c>
      <c r="M136" s="10">
        <f t="shared" si="26"/>
        <v>0</v>
      </c>
      <c r="N136" s="42">
        <f t="shared" si="27"/>
        <v>0</v>
      </c>
      <c r="O136" s="43">
        <f t="shared" si="28"/>
        <v>0</v>
      </c>
      <c r="P136" s="32"/>
      <c r="Q136" s="35"/>
      <c r="R136" s="36"/>
      <c r="S136" s="32"/>
      <c r="T136" s="10">
        <f t="shared" si="29"/>
        <v>0</v>
      </c>
      <c r="U136" s="11">
        <f t="shared" si="30"/>
        <v>0</v>
      </c>
      <c r="V136" s="11">
        <f t="shared" ref="V136:V199" si="34">IFERROR(IF($P$2*$C136*$G136=0,0,IF($V135="Сумма на момент открытия сделки",$P$2,$V135+$M135+$R135)),0)</f>
        <v>0</v>
      </c>
      <c r="W136" s="12" t="str">
        <f t="shared" si="31"/>
        <v/>
      </c>
      <c r="X136" s="13">
        <f t="shared" ref="X136:X199" si="35">$D136-INT($D136)</f>
        <v>0</v>
      </c>
      <c r="Y136" s="10">
        <f t="shared" ref="Y136:Y199" si="36">$Y135+$M136+$R136</f>
        <v>625.3199999999996</v>
      </c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</row>
    <row r="137" spans="2:42" ht="12.75">
      <c r="B137" s="44">
        <f>IF($B136="№",1,MAX($B$7:$B136)+1)</f>
        <v>131</v>
      </c>
      <c r="C137" s="45">
        <f t="shared" si="32"/>
        <v>0</v>
      </c>
      <c r="D137" s="31"/>
      <c r="E137" s="32"/>
      <c r="F137" s="32"/>
      <c r="G137" s="33"/>
      <c r="H137" s="34"/>
      <c r="I137" s="31"/>
      <c r="J137" s="34"/>
      <c r="K137" s="40">
        <f t="shared" si="25"/>
        <v>0</v>
      </c>
      <c r="L137" s="41">
        <f t="shared" si="33"/>
        <v>0</v>
      </c>
      <c r="M137" s="10">
        <f t="shared" si="26"/>
        <v>0</v>
      </c>
      <c r="N137" s="42">
        <f t="shared" si="27"/>
        <v>0</v>
      </c>
      <c r="O137" s="43">
        <f t="shared" si="28"/>
        <v>0</v>
      </c>
      <c r="P137" s="32"/>
      <c r="Q137" s="35"/>
      <c r="R137" s="36"/>
      <c r="S137" s="32"/>
      <c r="T137" s="10">
        <f t="shared" si="29"/>
        <v>0</v>
      </c>
      <c r="U137" s="11">
        <f t="shared" si="30"/>
        <v>0</v>
      </c>
      <c r="V137" s="11">
        <f t="shared" si="34"/>
        <v>0</v>
      </c>
      <c r="W137" s="12" t="str">
        <f t="shared" si="31"/>
        <v/>
      </c>
      <c r="X137" s="13">
        <f t="shared" si="35"/>
        <v>0</v>
      </c>
      <c r="Y137" s="10">
        <f t="shared" si="36"/>
        <v>625.3199999999996</v>
      </c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</row>
    <row r="138" spans="2:42" ht="12.75">
      <c r="B138" s="44">
        <f>IF($B137="№",1,MAX($B$7:$B137)+1)</f>
        <v>132</v>
      </c>
      <c r="C138" s="45">
        <f t="shared" si="32"/>
        <v>0</v>
      </c>
      <c r="D138" s="31"/>
      <c r="E138" s="32"/>
      <c r="F138" s="32"/>
      <c r="G138" s="33"/>
      <c r="H138" s="34"/>
      <c r="I138" s="31"/>
      <c r="J138" s="34"/>
      <c r="K138" s="40">
        <f t="shared" si="25"/>
        <v>0</v>
      </c>
      <c r="L138" s="41">
        <f t="shared" si="33"/>
        <v>0</v>
      </c>
      <c r="M138" s="10">
        <f t="shared" si="26"/>
        <v>0</v>
      </c>
      <c r="N138" s="42">
        <f t="shared" si="27"/>
        <v>0</v>
      </c>
      <c r="O138" s="43">
        <f t="shared" si="28"/>
        <v>0</v>
      </c>
      <c r="P138" s="32"/>
      <c r="Q138" s="35"/>
      <c r="R138" s="36"/>
      <c r="S138" s="32"/>
      <c r="T138" s="10">
        <f t="shared" si="29"/>
        <v>0</v>
      </c>
      <c r="U138" s="11">
        <f t="shared" si="30"/>
        <v>0</v>
      </c>
      <c r="V138" s="11">
        <f t="shared" si="34"/>
        <v>0</v>
      </c>
      <c r="W138" s="12" t="str">
        <f t="shared" si="31"/>
        <v/>
      </c>
      <c r="X138" s="13">
        <f t="shared" si="35"/>
        <v>0</v>
      </c>
      <c r="Y138" s="10">
        <f t="shared" si="36"/>
        <v>625.3199999999996</v>
      </c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</row>
    <row r="139" spans="2:42" ht="12.75">
      <c r="B139" s="44">
        <f>IF($B138="№",1,MAX($B$7:$B138)+1)</f>
        <v>133</v>
      </c>
      <c r="C139" s="45">
        <f t="shared" si="32"/>
        <v>0</v>
      </c>
      <c r="D139" s="31"/>
      <c r="E139" s="32"/>
      <c r="F139" s="32"/>
      <c r="G139" s="33"/>
      <c r="H139" s="34"/>
      <c r="I139" s="31"/>
      <c r="J139" s="34"/>
      <c r="K139" s="40">
        <f t="shared" si="25"/>
        <v>0</v>
      </c>
      <c r="L139" s="41">
        <f t="shared" si="33"/>
        <v>0</v>
      </c>
      <c r="M139" s="10">
        <f t="shared" si="26"/>
        <v>0</v>
      </c>
      <c r="N139" s="42">
        <f t="shared" si="27"/>
        <v>0</v>
      </c>
      <c r="O139" s="43">
        <f t="shared" si="28"/>
        <v>0</v>
      </c>
      <c r="P139" s="32"/>
      <c r="Q139" s="35"/>
      <c r="R139" s="36"/>
      <c r="S139" s="32"/>
      <c r="T139" s="10">
        <f t="shared" si="29"/>
        <v>0</v>
      </c>
      <c r="U139" s="11">
        <f t="shared" si="30"/>
        <v>0</v>
      </c>
      <c r="V139" s="11">
        <f t="shared" si="34"/>
        <v>0</v>
      </c>
      <c r="W139" s="12" t="str">
        <f t="shared" si="31"/>
        <v/>
      </c>
      <c r="X139" s="13">
        <f t="shared" si="35"/>
        <v>0</v>
      </c>
      <c r="Y139" s="10">
        <f t="shared" si="36"/>
        <v>625.3199999999996</v>
      </c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</row>
    <row r="140" spans="2:42" ht="12.75">
      <c r="B140" s="44">
        <f>IF($B139="№",1,MAX($B$7:$B139)+1)</f>
        <v>134</v>
      </c>
      <c r="C140" s="45">
        <f t="shared" si="32"/>
        <v>0</v>
      </c>
      <c r="D140" s="31"/>
      <c r="E140" s="32"/>
      <c r="F140" s="32"/>
      <c r="G140" s="33"/>
      <c r="H140" s="34"/>
      <c r="I140" s="31"/>
      <c r="J140" s="34"/>
      <c r="K140" s="40">
        <f t="shared" si="25"/>
        <v>0</v>
      </c>
      <c r="L140" s="41">
        <f t="shared" si="33"/>
        <v>0</v>
      </c>
      <c r="M140" s="10">
        <f t="shared" si="26"/>
        <v>0</v>
      </c>
      <c r="N140" s="42">
        <f t="shared" si="27"/>
        <v>0</v>
      </c>
      <c r="O140" s="43">
        <f t="shared" si="28"/>
        <v>0</v>
      </c>
      <c r="P140" s="32"/>
      <c r="Q140" s="35"/>
      <c r="R140" s="36"/>
      <c r="S140" s="32"/>
      <c r="T140" s="10">
        <f t="shared" si="29"/>
        <v>0</v>
      </c>
      <c r="U140" s="11">
        <f t="shared" si="30"/>
        <v>0</v>
      </c>
      <c r="V140" s="11">
        <f t="shared" si="34"/>
        <v>0</v>
      </c>
      <c r="W140" s="12" t="str">
        <f t="shared" si="31"/>
        <v/>
      </c>
      <c r="X140" s="13">
        <f t="shared" si="35"/>
        <v>0</v>
      </c>
      <c r="Y140" s="10">
        <f t="shared" si="36"/>
        <v>625.3199999999996</v>
      </c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</row>
    <row r="141" spans="2:42" ht="12.75">
      <c r="B141" s="44">
        <f>IF($B140="№",1,MAX($B$7:$B140)+1)</f>
        <v>135</v>
      </c>
      <c r="C141" s="45">
        <f t="shared" si="32"/>
        <v>0</v>
      </c>
      <c r="D141" s="31"/>
      <c r="E141" s="32"/>
      <c r="F141" s="32"/>
      <c r="G141" s="33"/>
      <c r="H141" s="34"/>
      <c r="I141" s="31"/>
      <c r="J141" s="34"/>
      <c r="K141" s="40">
        <f t="shared" si="25"/>
        <v>0</v>
      </c>
      <c r="L141" s="41">
        <f t="shared" si="33"/>
        <v>0</v>
      </c>
      <c r="M141" s="10">
        <f t="shared" si="26"/>
        <v>0</v>
      </c>
      <c r="N141" s="42">
        <f t="shared" si="27"/>
        <v>0</v>
      </c>
      <c r="O141" s="43">
        <f t="shared" si="28"/>
        <v>0</v>
      </c>
      <c r="P141" s="32"/>
      <c r="Q141" s="35"/>
      <c r="R141" s="36"/>
      <c r="S141" s="32"/>
      <c r="T141" s="10">
        <f t="shared" si="29"/>
        <v>0</v>
      </c>
      <c r="U141" s="11">
        <f t="shared" si="30"/>
        <v>0</v>
      </c>
      <c r="V141" s="11">
        <f t="shared" si="34"/>
        <v>0</v>
      </c>
      <c r="W141" s="12" t="str">
        <f t="shared" si="31"/>
        <v/>
      </c>
      <c r="X141" s="13">
        <f t="shared" si="35"/>
        <v>0</v>
      </c>
      <c r="Y141" s="10">
        <f t="shared" si="36"/>
        <v>625.3199999999996</v>
      </c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</row>
    <row r="142" spans="2:42" ht="12.75">
      <c r="B142" s="44">
        <f>IF($B141="№",1,MAX($B$7:$B141)+1)</f>
        <v>136</v>
      </c>
      <c r="C142" s="45">
        <f t="shared" si="32"/>
        <v>0</v>
      </c>
      <c r="D142" s="31"/>
      <c r="E142" s="32"/>
      <c r="F142" s="32"/>
      <c r="G142" s="33"/>
      <c r="H142" s="34"/>
      <c r="I142" s="31"/>
      <c r="J142" s="34"/>
      <c r="K142" s="40">
        <f t="shared" si="25"/>
        <v>0</v>
      </c>
      <c r="L142" s="41">
        <f t="shared" si="33"/>
        <v>0</v>
      </c>
      <c r="M142" s="10">
        <f t="shared" si="26"/>
        <v>0</v>
      </c>
      <c r="N142" s="42">
        <f t="shared" si="27"/>
        <v>0</v>
      </c>
      <c r="O142" s="43">
        <f t="shared" si="28"/>
        <v>0</v>
      </c>
      <c r="P142" s="32"/>
      <c r="Q142" s="35"/>
      <c r="R142" s="36"/>
      <c r="S142" s="32"/>
      <c r="T142" s="10">
        <f t="shared" si="29"/>
        <v>0</v>
      </c>
      <c r="U142" s="11">
        <f t="shared" si="30"/>
        <v>0</v>
      </c>
      <c r="V142" s="11">
        <f t="shared" si="34"/>
        <v>0</v>
      </c>
      <c r="W142" s="12" t="str">
        <f t="shared" si="31"/>
        <v/>
      </c>
      <c r="X142" s="13">
        <f t="shared" si="35"/>
        <v>0</v>
      </c>
      <c r="Y142" s="10">
        <f t="shared" si="36"/>
        <v>625.3199999999996</v>
      </c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</row>
    <row r="143" spans="2:42" ht="12.75">
      <c r="B143" s="44">
        <f>IF($B142="№",1,MAX($B$7:$B142)+1)</f>
        <v>137</v>
      </c>
      <c r="C143" s="45">
        <f t="shared" si="32"/>
        <v>0</v>
      </c>
      <c r="D143" s="31"/>
      <c r="E143" s="32"/>
      <c r="F143" s="32"/>
      <c r="G143" s="33"/>
      <c r="H143" s="34"/>
      <c r="I143" s="31"/>
      <c r="J143" s="34"/>
      <c r="K143" s="40">
        <f t="shared" si="25"/>
        <v>0</v>
      </c>
      <c r="L143" s="41">
        <f t="shared" si="33"/>
        <v>0</v>
      </c>
      <c r="M143" s="10">
        <f t="shared" si="26"/>
        <v>0</v>
      </c>
      <c r="N143" s="42">
        <f t="shared" si="27"/>
        <v>0</v>
      </c>
      <c r="O143" s="43">
        <f t="shared" si="28"/>
        <v>0</v>
      </c>
      <c r="P143" s="32"/>
      <c r="Q143" s="35"/>
      <c r="R143" s="36"/>
      <c r="S143" s="32"/>
      <c r="T143" s="10">
        <f t="shared" si="29"/>
        <v>0</v>
      </c>
      <c r="U143" s="11">
        <f t="shared" si="30"/>
        <v>0</v>
      </c>
      <c r="V143" s="11">
        <f t="shared" si="34"/>
        <v>0</v>
      </c>
      <c r="W143" s="12" t="str">
        <f t="shared" si="31"/>
        <v/>
      </c>
      <c r="X143" s="13">
        <f t="shared" si="35"/>
        <v>0</v>
      </c>
      <c r="Y143" s="10">
        <f t="shared" si="36"/>
        <v>625.3199999999996</v>
      </c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</row>
    <row r="144" spans="2:42" ht="12.75">
      <c r="B144" s="44">
        <f>IF($B143="№",1,MAX($B$7:$B143)+1)</f>
        <v>138</v>
      </c>
      <c r="C144" s="45">
        <f t="shared" si="32"/>
        <v>0</v>
      </c>
      <c r="D144" s="31"/>
      <c r="E144" s="32"/>
      <c r="F144" s="32"/>
      <c r="G144" s="33"/>
      <c r="H144" s="34"/>
      <c r="I144" s="31"/>
      <c r="J144" s="34"/>
      <c r="K144" s="40">
        <f t="shared" si="25"/>
        <v>0</v>
      </c>
      <c r="L144" s="41">
        <f t="shared" si="33"/>
        <v>0</v>
      </c>
      <c r="M144" s="10">
        <f t="shared" si="26"/>
        <v>0</v>
      </c>
      <c r="N144" s="42">
        <f t="shared" si="27"/>
        <v>0</v>
      </c>
      <c r="O144" s="43">
        <f t="shared" si="28"/>
        <v>0</v>
      </c>
      <c r="P144" s="32"/>
      <c r="Q144" s="35"/>
      <c r="R144" s="36"/>
      <c r="S144" s="32"/>
      <c r="T144" s="10">
        <f t="shared" si="29"/>
        <v>0</v>
      </c>
      <c r="U144" s="11">
        <f t="shared" si="30"/>
        <v>0</v>
      </c>
      <c r="V144" s="11">
        <f t="shared" si="34"/>
        <v>0</v>
      </c>
      <c r="W144" s="12" t="str">
        <f t="shared" si="31"/>
        <v/>
      </c>
      <c r="X144" s="13">
        <f t="shared" si="35"/>
        <v>0</v>
      </c>
      <c r="Y144" s="10">
        <f t="shared" si="36"/>
        <v>625.3199999999996</v>
      </c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</row>
    <row r="145" spans="2:42" ht="12.75">
      <c r="B145" s="44">
        <f>IF($B144="№",1,MAX($B$7:$B144)+1)</f>
        <v>139</v>
      </c>
      <c r="C145" s="45">
        <f t="shared" si="32"/>
        <v>0</v>
      </c>
      <c r="D145" s="31"/>
      <c r="E145" s="32"/>
      <c r="F145" s="32"/>
      <c r="G145" s="33"/>
      <c r="H145" s="34"/>
      <c r="I145" s="31"/>
      <c r="J145" s="34"/>
      <c r="K145" s="40">
        <f t="shared" si="25"/>
        <v>0</v>
      </c>
      <c r="L145" s="41">
        <f t="shared" si="33"/>
        <v>0</v>
      </c>
      <c r="M145" s="10">
        <f t="shared" si="26"/>
        <v>0</v>
      </c>
      <c r="N145" s="42">
        <f t="shared" si="27"/>
        <v>0</v>
      </c>
      <c r="O145" s="43">
        <f t="shared" si="28"/>
        <v>0</v>
      </c>
      <c r="P145" s="32"/>
      <c r="Q145" s="35"/>
      <c r="R145" s="36"/>
      <c r="S145" s="32"/>
      <c r="T145" s="10">
        <f t="shared" si="29"/>
        <v>0</v>
      </c>
      <c r="U145" s="11">
        <f t="shared" si="30"/>
        <v>0</v>
      </c>
      <c r="V145" s="11">
        <f t="shared" si="34"/>
        <v>0</v>
      </c>
      <c r="W145" s="12" t="str">
        <f t="shared" si="31"/>
        <v/>
      </c>
      <c r="X145" s="13">
        <f t="shared" si="35"/>
        <v>0</v>
      </c>
      <c r="Y145" s="10">
        <f t="shared" si="36"/>
        <v>625.3199999999996</v>
      </c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</row>
    <row r="146" spans="2:42" ht="12.75">
      <c r="B146" s="44">
        <f>IF($B145="№",1,MAX($B$7:$B145)+1)</f>
        <v>140</v>
      </c>
      <c r="C146" s="45">
        <f t="shared" si="32"/>
        <v>0</v>
      </c>
      <c r="D146" s="31"/>
      <c r="E146" s="32"/>
      <c r="F146" s="32"/>
      <c r="G146" s="33"/>
      <c r="H146" s="34"/>
      <c r="I146" s="31"/>
      <c r="J146" s="34"/>
      <c r="K146" s="40">
        <f t="shared" si="25"/>
        <v>0</v>
      </c>
      <c r="L146" s="41">
        <f t="shared" si="33"/>
        <v>0</v>
      </c>
      <c r="M146" s="10">
        <f t="shared" si="26"/>
        <v>0</v>
      </c>
      <c r="N146" s="42">
        <f t="shared" si="27"/>
        <v>0</v>
      </c>
      <c r="O146" s="43">
        <f t="shared" si="28"/>
        <v>0</v>
      </c>
      <c r="P146" s="32"/>
      <c r="Q146" s="35"/>
      <c r="R146" s="36"/>
      <c r="S146" s="32"/>
      <c r="T146" s="10">
        <f t="shared" si="29"/>
        <v>0</v>
      </c>
      <c r="U146" s="11">
        <f t="shared" si="30"/>
        <v>0</v>
      </c>
      <c r="V146" s="11">
        <f t="shared" si="34"/>
        <v>0</v>
      </c>
      <c r="W146" s="12" t="str">
        <f t="shared" si="31"/>
        <v/>
      </c>
      <c r="X146" s="13">
        <f t="shared" si="35"/>
        <v>0</v>
      </c>
      <c r="Y146" s="10">
        <f t="shared" si="36"/>
        <v>625.3199999999996</v>
      </c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</row>
    <row r="147" spans="2:42" ht="12.75">
      <c r="B147" s="44">
        <f>IF($B146="№",1,MAX($B$7:$B146)+1)</f>
        <v>141</v>
      </c>
      <c r="C147" s="45">
        <f t="shared" si="32"/>
        <v>0</v>
      </c>
      <c r="D147" s="31"/>
      <c r="E147" s="32"/>
      <c r="F147" s="32"/>
      <c r="G147" s="33"/>
      <c r="H147" s="34"/>
      <c r="I147" s="31"/>
      <c r="J147" s="34"/>
      <c r="K147" s="40">
        <f t="shared" si="25"/>
        <v>0</v>
      </c>
      <c r="L147" s="41">
        <f t="shared" si="33"/>
        <v>0</v>
      </c>
      <c r="M147" s="10">
        <f t="shared" si="26"/>
        <v>0</v>
      </c>
      <c r="N147" s="42">
        <f t="shared" si="27"/>
        <v>0</v>
      </c>
      <c r="O147" s="43">
        <f t="shared" si="28"/>
        <v>0</v>
      </c>
      <c r="P147" s="32"/>
      <c r="Q147" s="35"/>
      <c r="R147" s="36"/>
      <c r="S147" s="32"/>
      <c r="T147" s="10">
        <f t="shared" si="29"/>
        <v>0</v>
      </c>
      <c r="U147" s="11">
        <f t="shared" si="30"/>
        <v>0</v>
      </c>
      <c r="V147" s="11">
        <f t="shared" si="34"/>
        <v>0</v>
      </c>
      <c r="W147" s="12" t="str">
        <f t="shared" si="31"/>
        <v/>
      </c>
      <c r="X147" s="13">
        <f t="shared" si="35"/>
        <v>0</v>
      </c>
      <c r="Y147" s="10">
        <f t="shared" si="36"/>
        <v>625.3199999999996</v>
      </c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</row>
    <row r="148" spans="2:42" ht="12.75">
      <c r="B148" s="44">
        <f>IF($B147="№",1,MAX($B$7:$B147)+1)</f>
        <v>142</v>
      </c>
      <c r="C148" s="45">
        <f t="shared" si="32"/>
        <v>0</v>
      </c>
      <c r="D148" s="31"/>
      <c r="E148" s="32"/>
      <c r="F148" s="32"/>
      <c r="G148" s="33"/>
      <c r="H148" s="34"/>
      <c r="I148" s="31"/>
      <c r="J148" s="34"/>
      <c r="K148" s="40">
        <f t="shared" si="25"/>
        <v>0</v>
      </c>
      <c r="L148" s="41">
        <f t="shared" si="33"/>
        <v>0</v>
      </c>
      <c r="M148" s="10">
        <f t="shared" si="26"/>
        <v>0</v>
      </c>
      <c r="N148" s="42">
        <f t="shared" si="27"/>
        <v>0</v>
      </c>
      <c r="O148" s="43">
        <f t="shared" si="28"/>
        <v>0</v>
      </c>
      <c r="P148" s="32"/>
      <c r="Q148" s="35"/>
      <c r="R148" s="36"/>
      <c r="S148" s="32"/>
      <c r="T148" s="10">
        <f t="shared" si="29"/>
        <v>0</v>
      </c>
      <c r="U148" s="11">
        <f t="shared" si="30"/>
        <v>0</v>
      </c>
      <c r="V148" s="11">
        <f t="shared" si="34"/>
        <v>0</v>
      </c>
      <c r="W148" s="12" t="str">
        <f t="shared" si="31"/>
        <v/>
      </c>
      <c r="X148" s="13">
        <f t="shared" si="35"/>
        <v>0</v>
      </c>
      <c r="Y148" s="10">
        <f t="shared" si="36"/>
        <v>625.3199999999996</v>
      </c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</row>
    <row r="149" spans="2:42" ht="12.75">
      <c r="B149" s="44">
        <f>IF($B148="№",1,MAX($B$7:$B148)+1)</f>
        <v>143</v>
      </c>
      <c r="C149" s="45">
        <f t="shared" si="32"/>
        <v>0</v>
      </c>
      <c r="D149" s="31"/>
      <c r="E149" s="32"/>
      <c r="F149" s="32"/>
      <c r="G149" s="33"/>
      <c r="H149" s="34"/>
      <c r="I149" s="31"/>
      <c r="J149" s="34"/>
      <c r="K149" s="40">
        <f t="shared" si="25"/>
        <v>0</v>
      </c>
      <c r="L149" s="41">
        <f t="shared" si="33"/>
        <v>0</v>
      </c>
      <c r="M149" s="10">
        <f t="shared" si="26"/>
        <v>0</v>
      </c>
      <c r="N149" s="42">
        <f t="shared" si="27"/>
        <v>0</v>
      </c>
      <c r="O149" s="43">
        <f t="shared" si="28"/>
        <v>0</v>
      </c>
      <c r="P149" s="32"/>
      <c r="Q149" s="35"/>
      <c r="R149" s="36"/>
      <c r="S149" s="32"/>
      <c r="T149" s="10">
        <f t="shared" si="29"/>
        <v>0</v>
      </c>
      <c r="U149" s="11">
        <f t="shared" si="30"/>
        <v>0</v>
      </c>
      <c r="V149" s="11">
        <f t="shared" si="34"/>
        <v>0</v>
      </c>
      <c r="W149" s="12" t="str">
        <f t="shared" si="31"/>
        <v/>
      </c>
      <c r="X149" s="13">
        <f t="shared" si="35"/>
        <v>0</v>
      </c>
      <c r="Y149" s="10">
        <f t="shared" si="36"/>
        <v>625.3199999999996</v>
      </c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</row>
    <row r="150" spans="2:42" ht="12.75">
      <c r="B150" s="44">
        <f>IF($B149="№",1,MAX($B$7:$B149)+1)</f>
        <v>144</v>
      </c>
      <c r="C150" s="45">
        <f t="shared" si="32"/>
        <v>0</v>
      </c>
      <c r="D150" s="31"/>
      <c r="E150" s="32"/>
      <c r="F150" s="32"/>
      <c r="G150" s="33"/>
      <c r="H150" s="34"/>
      <c r="I150" s="31"/>
      <c r="J150" s="34"/>
      <c r="K150" s="40">
        <f t="shared" si="25"/>
        <v>0</v>
      </c>
      <c r="L150" s="41">
        <f t="shared" si="33"/>
        <v>0</v>
      </c>
      <c r="M150" s="10">
        <f t="shared" si="26"/>
        <v>0</v>
      </c>
      <c r="N150" s="42">
        <f t="shared" si="27"/>
        <v>0</v>
      </c>
      <c r="O150" s="43">
        <f t="shared" si="28"/>
        <v>0</v>
      </c>
      <c r="P150" s="32"/>
      <c r="Q150" s="35"/>
      <c r="R150" s="36"/>
      <c r="S150" s="32"/>
      <c r="T150" s="10">
        <f t="shared" si="29"/>
        <v>0</v>
      </c>
      <c r="U150" s="11">
        <f t="shared" si="30"/>
        <v>0</v>
      </c>
      <c r="V150" s="11">
        <f t="shared" si="34"/>
        <v>0</v>
      </c>
      <c r="W150" s="12" t="str">
        <f t="shared" si="31"/>
        <v/>
      </c>
      <c r="X150" s="13">
        <f t="shared" si="35"/>
        <v>0</v>
      </c>
      <c r="Y150" s="10">
        <f t="shared" si="36"/>
        <v>625.3199999999996</v>
      </c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</row>
    <row r="151" spans="2:42" ht="12.75">
      <c r="B151" s="44">
        <f>IF($B150="№",1,MAX($B$7:$B150)+1)</f>
        <v>145</v>
      </c>
      <c r="C151" s="45">
        <f t="shared" si="32"/>
        <v>0</v>
      </c>
      <c r="D151" s="31"/>
      <c r="E151" s="32"/>
      <c r="F151" s="32"/>
      <c r="G151" s="33"/>
      <c r="H151" s="34"/>
      <c r="I151" s="31"/>
      <c r="J151" s="34"/>
      <c r="K151" s="40">
        <f t="shared" si="25"/>
        <v>0</v>
      </c>
      <c r="L151" s="41">
        <f t="shared" si="33"/>
        <v>0</v>
      </c>
      <c r="M151" s="10">
        <f t="shared" si="26"/>
        <v>0</v>
      </c>
      <c r="N151" s="42">
        <f t="shared" si="27"/>
        <v>0</v>
      </c>
      <c r="O151" s="43">
        <f t="shared" si="28"/>
        <v>0</v>
      </c>
      <c r="P151" s="32"/>
      <c r="Q151" s="35"/>
      <c r="R151" s="36"/>
      <c r="S151" s="32"/>
      <c r="T151" s="10">
        <f t="shared" si="29"/>
        <v>0</v>
      </c>
      <c r="U151" s="11">
        <f t="shared" si="30"/>
        <v>0</v>
      </c>
      <c r="V151" s="11">
        <f t="shared" si="34"/>
        <v>0</v>
      </c>
      <c r="W151" s="12" t="str">
        <f t="shared" si="31"/>
        <v/>
      </c>
      <c r="X151" s="13">
        <f t="shared" si="35"/>
        <v>0</v>
      </c>
      <c r="Y151" s="10">
        <f t="shared" si="36"/>
        <v>625.3199999999996</v>
      </c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</row>
    <row r="152" spans="2:42" ht="12.75">
      <c r="B152" s="44">
        <f>IF($B151="№",1,MAX($B$7:$B151)+1)</f>
        <v>146</v>
      </c>
      <c r="C152" s="45">
        <f t="shared" si="32"/>
        <v>0</v>
      </c>
      <c r="D152" s="31"/>
      <c r="E152" s="32"/>
      <c r="F152" s="32"/>
      <c r="G152" s="33"/>
      <c r="H152" s="34"/>
      <c r="I152" s="31"/>
      <c r="J152" s="34"/>
      <c r="K152" s="40">
        <f t="shared" si="25"/>
        <v>0</v>
      </c>
      <c r="L152" s="41">
        <f t="shared" si="33"/>
        <v>0</v>
      </c>
      <c r="M152" s="10">
        <f t="shared" si="26"/>
        <v>0</v>
      </c>
      <c r="N152" s="42">
        <f t="shared" si="27"/>
        <v>0</v>
      </c>
      <c r="O152" s="43">
        <f t="shared" si="28"/>
        <v>0</v>
      </c>
      <c r="P152" s="32"/>
      <c r="Q152" s="35"/>
      <c r="R152" s="36"/>
      <c r="S152" s="32"/>
      <c r="T152" s="10">
        <f t="shared" si="29"/>
        <v>0</v>
      </c>
      <c r="U152" s="11">
        <f t="shared" si="30"/>
        <v>0</v>
      </c>
      <c r="V152" s="11">
        <f t="shared" si="34"/>
        <v>0</v>
      </c>
      <c r="W152" s="12" t="str">
        <f t="shared" si="31"/>
        <v/>
      </c>
      <c r="X152" s="13">
        <f t="shared" si="35"/>
        <v>0</v>
      </c>
      <c r="Y152" s="10">
        <f t="shared" si="36"/>
        <v>625.3199999999996</v>
      </c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</row>
    <row r="153" spans="2:42" ht="12.75">
      <c r="B153" s="44">
        <f>IF($B152="№",1,MAX($B$7:$B152)+1)</f>
        <v>147</v>
      </c>
      <c r="C153" s="45">
        <f t="shared" si="32"/>
        <v>0</v>
      </c>
      <c r="D153" s="31"/>
      <c r="E153" s="32"/>
      <c r="F153" s="32"/>
      <c r="G153" s="33"/>
      <c r="H153" s="34"/>
      <c r="I153" s="31"/>
      <c r="J153" s="34"/>
      <c r="K153" s="40">
        <f t="shared" si="25"/>
        <v>0</v>
      </c>
      <c r="L153" s="41">
        <f t="shared" si="33"/>
        <v>0</v>
      </c>
      <c r="M153" s="10">
        <f t="shared" si="26"/>
        <v>0</v>
      </c>
      <c r="N153" s="42">
        <f t="shared" si="27"/>
        <v>0</v>
      </c>
      <c r="O153" s="43">
        <f t="shared" si="28"/>
        <v>0</v>
      </c>
      <c r="P153" s="32"/>
      <c r="Q153" s="35"/>
      <c r="R153" s="36"/>
      <c r="S153" s="32"/>
      <c r="T153" s="10">
        <f t="shared" si="29"/>
        <v>0</v>
      </c>
      <c r="U153" s="11">
        <f t="shared" si="30"/>
        <v>0</v>
      </c>
      <c r="V153" s="11">
        <f t="shared" si="34"/>
        <v>0</v>
      </c>
      <c r="W153" s="12" t="str">
        <f t="shared" si="31"/>
        <v/>
      </c>
      <c r="X153" s="13">
        <f t="shared" si="35"/>
        <v>0</v>
      </c>
      <c r="Y153" s="10">
        <f t="shared" si="36"/>
        <v>625.3199999999996</v>
      </c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</row>
    <row r="154" spans="2:42" ht="12.75">
      <c r="B154" s="44">
        <f>IF($B153="№",1,MAX($B$7:$B153)+1)</f>
        <v>148</v>
      </c>
      <c r="C154" s="45">
        <f t="shared" si="32"/>
        <v>0</v>
      </c>
      <c r="D154" s="31"/>
      <c r="E154" s="32"/>
      <c r="F154" s="32"/>
      <c r="G154" s="33"/>
      <c r="H154" s="34"/>
      <c r="I154" s="31"/>
      <c r="J154" s="34"/>
      <c r="K154" s="40">
        <f t="shared" si="25"/>
        <v>0</v>
      </c>
      <c r="L154" s="41">
        <f t="shared" si="33"/>
        <v>0</v>
      </c>
      <c r="M154" s="10">
        <f t="shared" si="26"/>
        <v>0</v>
      </c>
      <c r="N154" s="42">
        <f t="shared" si="27"/>
        <v>0</v>
      </c>
      <c r="O154" s="43">
        <f t="shared" si="28"/>
        <v>0</v>
      </c>
      <c r="P154" s="32"/>
      <c r="Q154" s="35"/>
      <c r="R154" s="36"/>
      <c r="S154" s="32"/>
      <c r="T154" s="10">
        <f t="shared" si="29"/>
        <v>0</v>
      </c>
      <c r="U154" s="11">
        <f t="shared" si="30"/>
        <v>0</v>
      </c>
      <c r="V154" s="11">
        <f t="shared" si="34"/>
        <v>0</v>
      </c>
      <c r="W154" s="12" t="str">
        <f t="shared" si="31"/>
        <v/>
      </c>
      <c r="X154" s="13">
        <f t="shared" si="35"/>
        <v>0</v>
      </c>
      <c r="Y154" s="10">
        <f t="shared" si="36"/>
        <v>625.3199999999996</v>
      </c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</row>
    <row r="155" spans="2:42" ht="12.75">
      <c r="B155" s="44">
        <f>IF($B154="№",1,MAX($B$7:$B154)+1)</f>
        <v>149</v>
      </c>
      <c r="C155" s="45">
        <f t="shared" si="32"/>
        <v>0</v>
      </c>
      <c r="D155" s="31"/>
      <c r="E155" s="32"/>
      <c r="F155" s="32"/>
      <c r="G155" s="33"/>
      <c r="H155" s="34"/>
      <c r="I155" s="31"/>
      <c r="J155" s="34"/>
      <c r="K155" s="40">
        <f t="shared" si="25"/>
        <v>0</v>
      </c>
      <c r="L155" s="41">
        <f t="shared" si="33"/>
        <v>0</v>
      </c>
      <c r="M155" s="10">
        <f t="shared" si="26"/>
        <v>0</v>
      </c>
      <c r="N155" s="42">
        <f t="shared" si="27"/>
        <v>0</v>
      </c>
      <c r="O155" s="43">
        <f t="shared" si="28"/>
        <v>0</v>
      </c>
      <c r="P155" s="32"/>
      <c r="Q155" s="35"/>
      <c r="R155" s="36"/>
      <c r="S155" s="32"/>
      <c r="T155" s="10">
        <f t="shared" si="29"/>
        <v>0</v>
      </c>
      <c r="U155" s="11">
        <f t="shared" si="30"/>
        <v>0</v>
      </c>
      <c r="V155" s="11">
        <f t="shared" si="34"/>
        <v>0</v>
      </c>
      <c r="W155" s="12" t="str">
        <f t="shared" si="31"/>
        <v/>
      </c>
      <c r="X155" s="13">
        <f t="shared" si="35"/>
        <v>0</v>
      </c>
      <c r="Y155" s="10">
        <f t="shared" si="36"/>
        <v>625.3199999999996</v>
      </c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</row>
    <row r="156" spans="2:42" ht="12.75">
      <c r="B156" s="44">
        <f>IF($B155="№",1,MAX($B$7:$B155)+1)</f>
        <v>150</v>
      </c>
      <c r="C156" s="45">
        <f t="shared" si="32"/>
        <v>0</v>
      </c>
      <c r="D156" s="31"/>
      <c r="E156" s="32"/>
      <c r="F156" s="32"/>
      <c r="G156" s="33"/>
      <c r="H156" s="34"/>
      <c r="I156" s="31"/>
      <c r="J156" s="34"/>
      <c r="K156" s="40">
        <f t="shared" si="25"/>
        <v>0</v>
      </c>
      <c r="L156" s="41">
        <f t="shared" si="33"/>
        <v>0</v>
      </c>
      <c r="M156" s="10">
        <f t="shared" si="26"/>
        <v>0</v>
      </c>
      <c r="N156" s="42">
        <f t="shared" si="27"/>
        <v>0</v>
      </c>
      <c r="O156" s="43">
        <f t="shared" si="28"/>
        <v>0</v>
      </c>
      <c r="P156" s="32"/>
      <c r="Q156" s="35"/>
      <c r="R156" s="36"/>
      <c r="S156" s="32"/>
      <c r="T156" s="10">
        <f t="shared" si="29"/>
        <v>0</v>
      </c>
      <c r="U156" s="11">
        <f t="shared" si="30"/>
        <v>0</v>
      </c>
      <c r="V156" s="11">
        <f t="shared" si="34"/>
        <v>0</v>
      </c>
      <c r="W156" s="12" t="str">
        <f t="shared" si="31"/>
        <v/>
      </c>
      <c r="X156" s="13">
        <f t="shared" si="35"/>
        <v>0</v>
      </c>
      <c r="Y156" s="10">
        <f t="shared" si="36"/>
        <v>625.3199999999996</v>
      </c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</row>
    <row r="157" spans="2:42" ht="12.75">
      <c r="B157" s="44">
        <f>IF($B156="№",1,MAX($B$7:$B156)+1)</f>
        <v>151</v>
      </c>
      <c r="C157" s="45">
        <f t="shared" si="32"/>
        <v>0</v>
      </c>
      <c r="D157" s="31"/>
      <c r="E157" s="32"/>
      <c r="F157" s="32"/>
      <c r="G157" s="33"/>
      <c r="H157" s="34"/>
      <c r="I157" s="31"/>
      <c r="J157" s="34"/>
      <c r="K157" s="40">
        <f t="shared" si="25"/>
        <v>0</v>
      </c>
      <c r="L157" s="41">
        <f t="shared" si="33"/>
        <v>0</v>
      </c>
      <c r="M157" s="10">
        <f t="shared" si="26"/>
        <v>0</v>
      </c>
      <c r="N157" s="42">
        <f t="shared" si="27"/>
        <v>0</v>
      </c>
      <c r="O157" s="43">
        <f t="shared" si="28"/>
        <v>0</v>
      </c>
      <c r="P157" s="32"/>
      <c r="Q157" s="35"/>
      <c r="R157" s="36"/>
      <c r="S157" s="32"/>
      <c r="T157" s="10">
        <f t="shared" si="29"/>
        <v>0</v>
      </c>
      <c r="U157" s="11">
        <f t="shared" si="30"/>
        <v>0</v>
      </c>
      <c r="V157" s="11">
        <f t="shared" si="34"/>
        <v>0</v>
      </c>
      <c r="W157" s="12" t="str">
        <f t="shared" si="31"/>
        <v/>
      </c>
      <c r="X157" s="13">
        <f t="shared" si="35"/>
        <v>0</v>
      </c>
      <c r="Y157" s="10">
        <f t="shared" si="36"/>
        <v>625.3199999999996</v>
      </c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</row>
    <row r="158" spans="2:42" ht="12.75">
      <c r="B158" s="44">
        <f>IF($B157="№",1,MAX($B$7:$B157)+1)</f>
        <v>152</v>
      </c>
      <c r="C158" s="45">
        <f t="shared" si="32"/>
        <v>0</v>
      </c>
      <c r="D158" s="31"/>
      <c r="E158" s="32"/>
      <c r="F158" s="32"/>
      <c r="G158" s="33"/>
      <c r="H158" s="34"/>
      <c r="I158" s="31"/>
      <c r="J158" s="34"/>
      <c r="K158" s="40">
        <f t="shared" si="25"/>
        <v>0</v>
      </c>
      <c r="L158" s="41">
        <f t="shared" si="33"/>
        <v>0</v>
      </c>
      <c r="M158" s="10">
        <f t="shared" si="26"/>
        <v>0</v>
      </c>
      <c r="N158" s="42">
        <f t="shared" si="27"/>
        <v>0</v>
      </c>
      <c r="O158" s="43">
        <f t="shared" si="28"/>
        <v>0</v>
      </c>
      <c r="P158" s="32"/>
      <c r="Q158" s="35"/>
      <c r="R158" s="36"/>
      <c r="S158" s="32"/>
      <c r="T158" s="10">
        <f t="shared" si="29"/>
        <v>0</v>
      </c>
      <c r="U158" s="11">
        <f t="shared" si="30"/>
        <v>0</v>
      </c>
      <c r="V158" s="11">
        <f t="shared" si="34"/>
        <v>0</v>
      </c>
      <c r="W158" s="12" t="str">
        <f t="shared" si="31"/>
        <v/>
      </c>
      <c r="X158" s="13">
        <f t="shared" si="35"/>
        <v>0</v>
      </c>
      <c r="Y158" s="10">
        <f t="shared" si="36"/>
        <v>625.3199999999996</v>
      </c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</row>
    <row r="159" spans="2:42" ht="12.75">
      <c r="B159" s="44">
        <f>IF($B158="№",1,MAX($B$7:$B158)+1)</f>
        <v>153</v>
      </c>
      <c r="C159" s="45">
        <f t="shared" si="32"/>
        <v>0</v>
      </c>
      <c r="D159" s="31"/>
      <c r="E159" s="32"/>
      <c r="F159" s="32"/>
      <c r="G159" s="33"/>
      <c r="H159" s="34"/>
      <c r="I159" s="31"/>
      <c r="J159" s="34"/>
      <c r="K159" s="40">
        <f t="shared" si="25"/>
        <v>0</v>
      </c>
      <c r="L159" s="41">
        <f t="shared" si="33"/>
        <v>0</v>
      </c>
      <c r="M159" s="10">
        <f t="shared" si="26"/>
        <v>0</v>
      </c>
      <c r="N159" s="42">
        <f t="shared" si="27"/>
        <v>0</v>
      </c>
      <c r="O159" s="43">
        <f t="shared" si="28"/>
        <v>0</v>
      </c>
      <c r="P159" s="32"/>
      <c r="Q159" s="35"/>
      <c r="R159" s="36"/>
      <c r="S159" s="32"/>
      <c r="T159" s="10">
        <f t="shared" si="29"/>
        <v>0</v>
      </c>
      <c r="U159" s="11">
        <f t="shared" si="30"/>
        <v>0</v>
      </c>
      <c r="V159" s="11">
        <f t="shared" si="34"/>
        <v>0</v>
      </c>
      <c r="W159" s="12" t="str">
        <f t="shared" si="31"/>
        <v/>
      </c>
      <c r="X159" s="13">
        <f t="shared" si="35"/>
        <v>0</v>
      </c>
      <c r="Y159" s="10">
        <f t="shared" si="36"/>
        <v>625.3199999999996</v>
      </c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</row>
    <row r="160" spans="2:42" ht="12.75">
      <c r="B160" s="44">
        <f>IF($B159="№",1,MAX($B$7:$B159)+1)</f>
        <v>154</v>
      </c>
      <c r="C160" s="45">
        <f t="shared" si="32"/>
        <v>0</v>
      </c>
      <c r="D160" s="31"/>
      <c r="E160" s="32"/>
      <c r="F160" s="32"/>
      <c r="G160" s="33"/>
      <c r="H160" s="34"/>
      <c r="I160" s="31"/>
      <c r="J160" s="34"/>
      <c r="K160" s="40">
        <f t="shared" si="25"/>
        <v>0</v>
      </c>
      <c r="L160" s="41">
        <f t="shared" si="33"/>
        <v>0</v>
      </c>
      <c r="M160" s="10">
        <f t="shared" si="26"/>
        <v>0</v>
      </c>
      <c r="N160" s="42">
        <f t="shared" si="27"/>
        <v>0</v>
      </c>
      <c r="O160" s="43">
        <f t="shared" si="28"/>
        <v>0</v>
      </c>
      <c r="P160" s="32"/>
      <c r="Q160" s="35"/>
      <c r="R160" s="36"/>
      <c r="S160" s="32"/>
      <c r="T160" s="10">
        <f t="shared" si="29"/>
        <v>0</v>
      </c>
      <c r="U160" s="11">
        <f t="shared" si="30"/>
        <v>0</v>
      </c>
      <c r="V160" s="11">
        <f t="shared" si="34"/>
        <v>0</v>
      </c>
      <c r="W160" s="12" t="str">
        <f t="shared" si="31"/>
        <v/>
      </c>
      <c r="X160" s="13">
        <f t="shared" si="35"/>
        <v>0</v>
      </c>
      <c r="Y160" s="10">
        <f t="shared" si="36"/>
        <v>625.3199999999996</v>
      </c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</row>
    <row r="161" spans="2:42" ht="12.75">
      <c r="B161" s="44">
        <f>IF($B160="№",1,MAX($B$7:$B160)+1)</f>
        <v>155</v>
      </c>
      <c r="C161" s="45">
        <f t="shared" si="32"/>
        <v>0</v>
      </c>
      <c r="D161" s="31"/>
      <c r="E161" s="32"/>
      <c r="F161" s="32"/>
      <c r="G161" s="33"/>
      <c r="H161" s="34"/>
      <c r="I161" s="31"/>
      <c r="J161" s="34"/>
      <c r="K161" s="40">
        <f t="shared" si="25"/>
        <v>0</v>
      </c>
      <c r="L161" s="41">
        <f t="shared" si="33"/>
        <v>0</v>
      </c>
      <c r="M161" s="10">
        <f t="shared" si="26"/>
        <v>0</v>
      </c>
      <c r="N161" s="42">
        <f t="shared" si="27"/>
        <v>0</v>
      </c>
      <c r="O161" s="43">
        <f t="shared" si="28"/>
        <v>0</v>
      </c>
      <c r="P161" s="32"/>
      <c r="Q161" s="35"/>
      <c r="R161" s="36"/>
      <c r="S161" s="32"/>
      <c r="T161" s="10">
        <f t="shared" si="29"/>
        <v>0</v>
      </c>
      <c r="U161" s="11">
        <f t="shared" si="30"/>
        <v>0</v>
      </c>
      <c r="V161" s="11">
        <f t="shared" si="34"/>
        <v>0</v>
      </c>
      <c r="W161" s="12" t="str">
        <f t="shared" si="31"/>
        <v/>
      </c>
      <c r="X161" s="13">
        <f t="shared" si="35"/>
        <v>0</v>
      </c>
      <c r="Y161" s="10">
        <f t="shared" si="36"/>
        <v>625.3199999999996</v>
      </c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</row>
    <row r="162" spans="2:42" ht="12.75">
      <c r="B162" s="44">
        <f>IF($B161="№",1,MAX($B$7:$B161)+1)</f>
        <v>156</v>
      </c>
      <c r="C162" s="45">
        <f t="shared" si="32"/>
        <v>0</v>
      </c>
      <c r="D162" s="31"/>
      <c r="E162" s="32"/>
      <c r="F162" s="32"/>
      <c r="G162" s="33"/>
      <c r="H162" s="34"/>
      <c r="I162" s="31"/>
      <c r="J162" s="34"/>
      <c r="K162" s="40">
        <f t="shared" si="25"/>
        <v>0</v>
      </c>
      <c r="L162" s="41">
        <f t="shared" si="33"/>
        <v>0</v>
      </c>
      <c r="M162" s="10">
        <f t="shared" si="26"/>
        <v>0</v>
      </c>
      <c r="N162" s="42">
        <f t="shared" si="27"/>
        <v>0</v>
      </c>
      <c r="O162" s="43">
        <f t="shared" si="28"/>
        <v>0</v>
      </c>
      <c r="P162" s="32"/>
      <c r="Q162" s="35"/>
      <c r="R162" s="36"/>
      <c r="S162" s="32"/>
      <c r="T162" s="10">
        <f t="shared" si="29"/>
        <v>0</v>
      </c>
      <c r="U162" s="11">
        <f t="shared" si="30"/>
        <v>0</v>
      </c>
      <c r="V162" s="11">
        <f t="shared" si="34"/>
        <v>0</v>
      </c>
      <c r="W162" s="12" t="str">
        <f t="shared" si="31"/>
        <v/>
      </c>
      <c r="X162" s="13">
        <f t="shared" si="35"/>
        <v>0</v>
      </c>
      <c r="Y162" s="10">
        <f t="shared" si="36"/>
        <v>625.3199999999996</v>
      </c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</row>
    <row r="163" spans="2:42" ht="12.75">
      <c r="B163" s="44">
        <f>IF($B162="№",1,MAX($B$7:$B162)+1)</f>
        <v>157</v>
      </c>
      <c r="C163" s="45">
        <f t="shared" si="32"/>
        <v>0</v>
      </c>
      <c r="D163" s="31"/>
      <c r="E163" s="32"/>
      <c r="F163" s="32"/>
      <c r="G163" s="33"/>
      <c r="H163" s="34"/>
      <c r="I163" s="31"/>
      <c r="J163" s="34"/>
      <c r="K163" s="40">
        <f t="shared" si="25"/>
        <v>0</v>
      </c>
      <c r="L163" s="41">
        <f t="shared" si="33"/>
        <v>0</v>
      </c>
      <c r="M163" s="10">
        <f t="shared" si="26"/>
        <v>0</v>
      </c>
      <c r="N163" s="42">
        <f t="shared" si="27"/>
        <v>0</v>
      </c>
      <c r="O163" s="43">
        <f t="shared" si="28"/>
        <v>0</v>
      </c>
      <c r="P163" s="32"/>
      <c r="Q163" s="35"/>
      <c r="R163" s="36"/>
      <c r="S163" s="32"/>
      <c r="T163" s="10">
        <f t="shared" si="29"/>
        <v>0</v>
      </c>
      <c r="U163" s="11">
        <f t="shared" si="30"/>
        <v>0</v>
      </c>
      <c r="V163" s="11">
        <f t="shared" si="34"/>
        <v>0</v>
      </c>
      <c r="W163" s="12" t="str">
        <f t="shared" si="31"/>
        <v/>
      </c>
      <c r="X163" s="13">
        <f t="shared" si="35"/>
        <v>0</v>
      </c>
      <c r="Y163" s="10">
        <f t="shared" si="36"/>
        <v>625.3199999999996</v>
      </c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</row>
    <row r="164" spans="2:42" ht="12.75">
      <c r="B164" s="44">
        <f>IF($B163="№",1,MAX($B$7:$B163)+1)</f>
        <v>158</v>
      </c>
      <c r="C164" s="45">
        <f t="shared" si="32"/>
        <v>0</v>
      </c>
      <c r="D164" s="31"/>
      <c r="E164" s="32"/>
      <c r="F164" s="32"/>
      <c r="G164" s="33"/>
      <c r="H164" s="34"/>
      <c r="I164" s="31"/>
      <c r="J164" s="34"/>
      <c r="K164" s="40">
        <f t="shared" si="25"/>
        <v>0</v>
      </c>
      <c r="L164" s="41">
        <f t="shared" si="33"/>
        <v>0</v>
      </c>
      <c r="M164" s="10">
        <f t="shared" si="26"/>
        <v>0</v>
      </c>
      <c r="N164" s="42">
        <f t="shared" si="27"/>
        <v>0</v>
      </c>
      <c r="O164" s="43">
        <f t="shared" si="28"/>
        <v>0</v>
      </c>
      <c r="P164" s="32"/>
      <c r="Q164" s="35"/>
      <c r="R164" s="36"/>
      <c r="S164" s="32"/>
      <c r="T164" s="10">
        <f t="shared" si="29"/>
        <v>0</v>
      </c>
      <c r="U164" s="11">
        <f t="shared" si="30"/>
        <v>0</v>
      </c>
      <c r="V164" s="11">
        <f t="shared" si="34"/>
        <v>0</v>
      </c>
      <c r="W164" s="12" t="str">
        <f t="shared" si="31"/>
        <v/>
      </c>
      <c r="X164" s="13">
        <f t="shared" si="35"/>
        <v>0</v>
      </c>
      <c r="Y164" s="10">
        <f t="shared" si="36"/>
        <v>625.3199999999996</v>
      </c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</row>
    <row r="165" spans="2:42" ht="12.75">
      <c r="B165" s="44">
        <f>IF($B164="№",1,MAX($B$7:$B164)+1)</f>
        <v>159</v>
      </c>
      <c r="C165" s="45">
        <f t="shared" si="32"/>
        <v>0</v>
      </c>
      <c r="D165" s="31"/>
      <c r="E165" s="32"/>
      <c r="F165" s="32"/>
      <c r="G165" s="33"/>
      <c r="H165" s="34"/>
      <c r="I165" s="31"/>
      <c r="J165" s="34"/>
      <c r="K165" s="40">
        <f t="shared" si="25"/>
        <v>0</v>
      </c>
      <c r="L165" s="41">
        <f t="shared" si="33"/>
        <v>0</v>
      </c>
      <c r="M165" s="10">
        <f t="shared" si="26"/>
        <v>0</v>
      </c>
      <c r="N165" s="42">
        <f t="shared" si="27"/>
        <v>0</v>
      </c>
      <c r="O165" s="43">
        <f t="shared" si="28"/>
        <v>0</v>
      </c>
      <c r="P165" s="32"/>
      <c r="Q165" s="35"/>
      <c r="R165" s="36"/>
      <c r="S165" s="32"/>
      <c r="T165" s="10">
        <f t="shared" si="29"/>
        <v>0</v>
      </c>
      <c r="U165" s="11">
        <f t="shared" si="30"/>
        <v>0</v>
      </c>
      <c r="V165" s="11">
        <f t="shared" si="34"/>
        <v>0</v>
      </c>
      <c r="W165" s="12" t="str">
        <f t="shared" si="31"/>
        <v/>
      </c>
      <c r="X165" s="13">
        <f t="shared" si="35"/>
        <v>0</v>
      </c>
      <c r="Y165" s="10">
        <f t="shared" si="36"/>
        <v>625.3199999999996</v>
      </c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</row>
    <row r="166" spans="2:42" ht="12.75">
      <c r="B166" s="44">
        <f>IF($B165="№",1,MAX($B$7:$B165)+1)</f>
        <v>160</v>
      </c>
      <c r="C166" s="45">
        <f t="shared" si="32"/>
        <v>0</v>
      </c>
      <c r="D166" s="31"/>
      <c r="E166" s="32"/>
      <c r="F166" s="32"/>
      <c r="G166" s="33"/>
      <c r="H166" s="34"/>
      <c r="I166" s="31"/>
      <c r="J166" s="34"/>
      <c r="K166" s="40">
        <f t="shared" si="25"/>
        <v>0</v>
      </c>
      <c r="L166" s="41">
        <f t="shared" si="33"/>
        <v>0</v>
      </c>
      <c r="M166" s="10">
        <f t="shared" si="26"/>
        <v>0</v>
      </c>
      <c r="N166" s="42">
        <f t="shared" si="27"/>
        <v>0</v>
      </c>
      <c r="O166" s="43">
        <f t="shared" si="28"/>
        <v>0</v>
      </c>
      <c r="P166" s="32"/>
      <c r="Q166" s="35"/>
      <c r="R166" s="36"/>
      <c r="S166" s="32"/>
      <c r="T166" s="10">
        <f t="shared" si="29"/>
        <v>0</v>
      </c>
      <c r="U166" s="11">
        <f t="shared" si="30"/>
        <v>0</v>
      </c>
      <c r="V166" s="11">
        <f t="shared" si="34"/>
        <v>0</v>
      </c>
      <c r="W166" s="12" t="str">
        <f t="shared" si="31"/>
        <v/>
      </c>
      <c r="X166" s="13">
        <f t="shared" si="35"/>
        <v>0</v>
      </c>
      <c r="Y166" s="10">
        <f t="shared" si="36"/>
        <v>625.3199999999996</v>
      </c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</row>
    <row r="167" spans="2:42" ht="12.75">
      <c r="B167" s="44">
        <f>IF($B166="№",1,MAX($B$7:$B166)+1)</f>
        <v>161</v>
      </c>
      <c r="C167" s="45">
        <f t="shared" si="32"/>
        <v>0</v>
      </c>
      <c r="D167" s="31"/>
      <c r="E167" s="32"/>
      <c r="F167" s="32"/>
      <c r="G167" s="33"/>
      <c r="H167" s="34"/>
      <c r="I167" s="31"/>
      <c r="J167" s="34"/>
      <c r="K167" s="40">
        <f t="shared" si="25"/>
        <v>0</v>
      </c>
      <c r="L167" s="41">
        <f t="shared" si="33"/>
        <v>0</v>
      </c>
      <c r="M167" s="10">
        <f t="shared" si="26"/>
        <v>0</v>
      </c>
      <c r="N167" s="42">
        <f t="shared" si="27"/>
        <v>0</v>
      </c>
      <c r="O167" s="43">
        <f t="shared" si="28"/>
        <v>0</v>
      </c>
      <c r="P167" s="32"/>
      <c r="Q167" s="35"/>
      <c r="R167" s="36"/>
      <c r="S167" s="32"/>
      <c r="T167" s="10">
        <f t="shared" si="29"/>
        <v>0</v>
      </c>
      <c r="U167" s="11">
        <f t="shared" si="30"/>
        <v>0</v>
      </c>
      <c r="V167" s="11">
        <f t="shared" si="34"/>
        <v>0</v>
      </c>
      <c r="W167" s="12" t="str">
        <f t="shared" si="31"/>
        <v/>
      </c>
      <c r="X167" s="13">
        <f t="shared" si="35"/>
        <v>0</v>
      </c>
      <c r="Y167" s="10">
        <f t="shared" si="36"/>
        <v>625.3199999999996</v>
      </c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</row>
    <row r="168" spans="2:42" ht="12.75">
      <c r="B168" s="44">
        <f>IF($B167="№",1,MAX($B$7:$B167)+1)</f>
        <v>162</v>
      </c>
      <c r="C168" s="45">
        <f t="shared" si="32"/>
        <v>0</v>
      </c>
      <c r="D168" s="31"/>
      <c r="E168" s="32"/>
      <c r="F168" s="32"/>
      <c r="G168" s="33"/>
      <c r="H168" s="34"/>
      <c r="I168" s="31"/>
      <c r="J168" s="34"/>
      <c r="K168" s="40">
        <f t="shared" si="25"/>
        <v>0</v>
      </c>
      <c r="L168" s="41">
        <f t="shared" si="33"/>
        <v>0</v>
      </c>
      <c r="M168" s="10">
        <f t="shared" si="26"/>
        <v>0</v>
      </c>
      <c r="N168" s="42">
        <f t="shared" si="27"/>
        <v>0</v>
      </c>
      <c r="O168" s="43">
        <f t="shared" si="28"/>
        <v>0</v>
      </c>
      <c r="P168" s="32"/>
      <c r="Q168" s="35"/>
      <c r="R168" s="36"/>
      <c r="S168" s="32"/>
      <c r="T168" s="10">
        <f t="shared" si="29"/>
        <v>0</v>
      </c>
      <c r="U168" s="11">
        <f t="shared" si="30"/>
        <v>0</v>
      </c>
      <c r="V168" s="11">
        <f t="shared" si="34"/>
        <v>0</v>
      </c>
      <c r="W168" s="12" t="str">
        <f t="shared" si="31"/>
        <v/>
      </c>
      <c r="X168" s="13">
        <f t="shared" si="35"/>
        <v>0</v>
      </c>
      <c r="Y168" s="10">
        <f t="shared" si="36"/>
        <v>625.3199999999996</v>
      </c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</row>
    <row r="169" spans="2:42" ht="12.75">
      <c r="B169" s="44">
        <f>IF($B168="№",1,MAX($B$7:$B168)+1)</f>
        <v>163</v>
      </c>
      <c r="C169" s="45">
        <f t="shared" si="32"/>
        <v>0</v>
      </c>
      <c r="D169" s="31"/>
      <c r="E169" s="32"/>
      <c r="F169" s="32"/>
      <c r="G169" s="33"/>
      <c r="H169" s="34"/>
      <c r="I169" s="31"/>
      <c r="J169" s="34"/>
      <c r="K169" s="40">
        <f t="shared" si="25"/>
        <v>0</v>
      </c>
      <c r="L169" s="41">
        <f t="shared" si="33"/>
        <v>0</v>
      </c>
      <c r="M169" s="10">
        <f t="shared" si="26"/>
        <v>0</v>
      </c>
      <c r="N169" s="42">
        <f t="shared" si="27"/>
        <v>0</v>
      </c>
      <c r="O169" s="43">
        <f t="shared" si="28"/>
        <v>0</v>
      </c>
      <c r="P169" s="32"/>
      <c r="Q169" s="35"/>
      <c r="R169" s="36"/>
      <c r="S169" s="32"/>
      <c r="T169" s="10">
        <f t="shared" si="29"/>
        <v>0</v>
      </c>
      <c r="U169" s="11">
        <f t="shared" si="30"/>
        <v>0</v>
      </c>
      <c r="V169" s="11">
        <f t="shared" si="34"/>
        <v>0</v>
      </c>
      <c r="W169" s="12" t="str">
        <f t="shared" si="31"/>
        <v/>
      </c>
      <c r="X169" s="13">
        <f t="shared" si="35"/>
        <v>0</v>
      </c>
      <c r="Y169" s="10">
        <f t="shared" si="36"/>
        <v>625.3199999999996</v>
      </c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</row>
    <row r="170" spans="2:42" ht="12.75">
      <c r="B170" s="44">
        <f>IF($B169="№",1,MAX($B$7:$B169)+1)</f>
        <v>164</v>
      </c>
      <c r="C170" s="45">
        <f t="shared" si="32"/>
        <v>0</v>
      </c>
      <c r="D170" s="31"/>
      <c r="E170" s="32"/>
      <c r="F170" s="32"/>
      <c r="G170" s="33"/>
      <c r="H170" s="34"/>
      <c r="I170" s="31"/>
      <c r="J170" s="34"/>
      <c r="K170" s="40">
        <f t="shared" si="25"/>
        <v>0</v>
      </c>
      <c r="L170" s="41">
        <f t="shared" si="33"/>
        <v>0</v>
      </c>
      <c r="M170" s="10">
        <f t="shared" si="26"/>
        <v>0</v>
      </c>
      <c r="N170" s="42">
        <f t="shared" si="27"/>
        <v>0</v>
      </c>
      <c r="O170" s="43">
        <f t="shared" si="28"/>
        <v>0</v>
      </c>
      <c r="P170" s="32"/>
      <c r="Q170" s="35"/>
      <c r="R170" s="36"/>
      <c r="S170" s="32"/>
      <c r="T170" s="10">
        <f t="shared" si="29"/>
        <v>0</v>
      </c>
      <c r="U170" s="11">
        <f t="shared" si="30"/>
        <v>0</v>
      </c>
      <c r="V170" s="11">
        <f t="shared" si="34"/>
        <v>0</v>
      </c>
      <c r="W170" s="12" t="str">
        <f t="shared" si="31"/>
        <v/>
      </c>
      <c r="X170" s="13">
        <f t="shared" si="35"/>
        <v>0</v>
      </c>
      <c r="Y170" s="10">
        <f t="shared" si="36"/>
        <v>625.3199999999996</v>
      </c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</row>
    <row r="171" spans="2:42" ht="12.75">
      <c r="B171" s="44">
        <f>IF($B170="№",1,MAX($B$7:$B170)+1)</f>
        <v>165</v>
      </c>
      <c r="C171" s="45">
        <f t="shared" si="32"/>
        <v>0</v>
      </c>
      <c r="D171" s="31"/>
      <c r="E171" s="32"/>
      <c r="F171" s="32"/>
      <c r="G171" s="33"/>
      <c r="H171" s="34"/>
      <c r="I171" s="31"/>
      <c r="J171" s="34"/>
      <c r="K171" s="40">
        <f t="shared" si="25"/>
        <v>0</v>
      </c>
      <c r="L171" s="41">
        <f t="shared" si="33"/>
        <v>0</v>
      </c>
      <c r="M171" s="10">
        <f t="shared" si="26"/>
        <v>0</v>
      </c>
      <c r="N171" s="42">
        <f t="shared" si="27"/>
        <v>0</v>
      </c>
      <c r="O171" s="43">
        <f t="shared" si="28"/>
        <v>0</v>
      </c>
      <c r="P171" s="32"/>
      <c r="Q171" s="35"/>
      <c r="R171" s="36"/>
      <c r="S171" s="32"/>
      <c r="T171" s="10">
        <f t="shared" si="29"/>
        <v>0</v>
      </c>
      <c r="U171" s="11">
        <f t="shared" si="30"/>
        <v>0</v>
      </c>
      <c r="V171" s="11">
        <f t="shared" si="34"/>
        <v>0</v>
      </c>
      <c r="W171" s="12" t="str">
        <f t="shared" si="31"/>
        <v/>
      </c>
      <c r="X171" s="13">
        <f t="shared" si="35"/>
        <v>0</v>
      </c>
      <c r="Y171" s="10">
        <f t="shared" si="36"/>
        <v>625.3199999999996</v>
      </c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</row>
    <row r="172" spans="2:42" ht="12.75">
      <c r="B172" s="44">
        <f>IF($B171="№",1,MAX($B$7:$B171)+1)</f>
        <v>166</v>
      </c>
      <c r="C172" s="45">
        <f t="shared" si="32"/>
        <v>0</v>
      </c>
      <c r="D172" s="31"/>
      <c r="E172" s="32"/>
      <c r="F172" s="32"/>
      <c r="G172" s="33"/>
      <c r="H172" s="34"/>
      <c r="I172" s="31"/>
      <c r="J172" s="34"/>
      <c r="K172" s="40">
        <f t="shared" si="25"/>
        <v>0</v>
      </c>
      <c r="L172" s="41">
        <f t="shared" si="33"/>
        <v>0</v>
      </c>
      <c r="M172" s="10">
        <f t="shared" si="26"/>
        <v>0</v>
      </c>
      <c r="N172" s="42">
        <f t="shared" si="27"/>
        <v>0</v>
      </c>
      <c r="O172" s="43">
        <f t="shared" si="28"/>
        <v>0</v>
      </c>
      <c r="P172" s="32"/>
      <c r="Q172" s="35"/>
      <c r="R172" s="36"/>
      <c r="S172" s="32"/>
      <c r="T172" s="10">
        <f t="shared" si="29"/>
        <v>0</v>
      </c>
      <c r="U172" s="11">
        <f t="shared" si="30"/>
        <v>0</v>
      </c>
      <c r="V172" s="11">
        <f t="shared" si="34"/>
        <v>0</v>
      </c>
      <c r="W172" s="12" t="str">
        <f t="shared" si="31"/>
        <v/>
      </c>
      <c r="X172" s="13">
        <f t="shared" si="35"/>
        <v>0</v>
      </c>
      <c r="Y172" s="10">
        <f t="shared" si="36"/>
        <v>625.3199999999996</v>
      </c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</row>
    <row r="173" spans="2:42" ht="12.75">
      <c r="B173" s="44">
        <f>IF($B172="№",1,MAX($B$7:$B172)+1)</f>
        <v>167</v>
      </c>
      <c r="C173" s="45">
        <f t="shared" si="32"/>
        <v>0</v>
      </c>
      <c r="D173" s="31"/>
      <c r="E173" s="32"/>
      <c r="F173" s="32"/>
      <c r="G173" s="33"/>
      <c r="H173" s="34"/>
      <c r="I173" s="31"/>
      <c r="J173" s="34"/>
      <c r="K173" s="40">
        <f t="shared" si="25"/>
        <v>0</v>
      </c>
      <c r="L173" s="41">
        <f t="shared" si="33"/>
        <v>0</v>
      </c>
      <c r="M173" s="10">
        <f t="shared" si="26"/>
        <v>0</v>
      </c>
      <c r="N173" s="42">
        <f t="shared" si="27"/>
        <v>0</v>
      </c>
      <c r="O173" s="43">
        <f t="shared" si="28"/>
        <v>0</v>
      </c>
      <c r="P173" s="32"/>
      <c r="Q173" s="35"/>
      <c r="R173" s="36"/>
      <c r="S173" s="32"/>
      <c r="T173" s="10">
        <f t="shared" si="29"/>
        <v>0</v>
      </c>
      <c r="U173" s="11">
        <f t="shared" si="30"/>
        <v>0</v>
      </c>
      <c r="V173" s="11">
        <f t="shared" si="34"/>
        <v>0</v>
      </c>
      <c r="W173" s="12" t="str">
        <f t="shared" si="31"/>
        <v/>
      </c>
      <c r="X173" s="13">
        <f t="shared" si="35"/>
        <v>0</v>
      </c>
      <c r="Y173" s="10">
        <f t="shared" si="36"/>
        <v>625.3199999999996</v>
      </c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</row>
    <row r="174" spans="2:42" ht="12.75">
      <c r="B174" s="44">
        <f>IF($B173="№",1,MAX($B$7:$B173)+1)</f>
        <v>168</v>
      </c>
      <c r="C174" s="45">
        <f t="shared" si="32"/>
        <v>0</v>
      </c>
      <c r="D174" s="31"/>
      <c r="E174" s="32"/>
      <c r="F174" s="32"/>
      <c r="G174" s="33"/>
      <c r="H174" s="34"/>
      <c r="I174" s="31"/>
      <c r="J174" s="34"/>
      <c r="K174" s="40">
        <f t="shared" si="25"/>
        <v>0</v>
      </c>
      <c r="L174" s="41">
        <f t="shared" si="33"/>
        <v>0</v>
      </c>
      <c r="M174" s="10">
        <f t="shared" si="26"/>
        <v>0</v>
      </c>
      <c r="N174" s="42">
        <f t="shared" si="27"/>
        <v>0</v>
      </c>
      <c r="O174" s="43">
        <f t="shared" si="28"/>
        <v>0</v>
      </c>
      <c r="P174" s="32"/>
      <c r="Q174" s="35"/>
      <c r="R174" s="36"/>
      <c r="S174" s="32"/>
      <c r="T174" s="10">
        <f t="shared" si="29"/>
        <v>0</v>
      </c>
      <c r="U174" s="11">
        <f t="shared" si="30"/>
        <v>0</v>
      </c>
      <c r="V174" s="11">
        <f t="shared" si="34"/>
        <v>0</v>
      </c>
      <c r="W174" s="12" t="str">
        <f t="shared" si="31"/>
        <v/>
      </c>
      <c r="X174" s="13">
        <f t="shared" si="35"/>
        <v>0</v>
      </c>
      <c r="Y174" s="10">
        <f t="shared" si="36"/>
        <v>625.3199999999996</v>
      </c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</row>
    <row r="175" spans="2:42" ht="12.75">
      <c r="B175" s="44">
        <f>IF($B174="№",1,MAX($B$7:$B174)+1)</f>
        <v>169</v>
      </c>
      <c r="C175" s="45">
        <f t="shared" si="32"/>
        <v>0</v>
      </c>
      <c r="D175" s="31"/>
      <c r="E175" s="32"/>
      <c r="F175" s="32"/>
      <c r="G175" s="33"/>
      <c r="H175" s="34"/>
      <c r="I175" s="31"/>
      <c r="J175" s="34"/>
      <c r="K175" s="40">
        <f t="shared" si="25"/>
        <v>0</v>
      </c>
      <c r="L175" s="41">
        <f t="shared" si="33"/>
        <v>0</v>
      </c>
      <c r="M175" s="10">
        <f t="shared" si="26"/>
        <v>0</v>
      </c>
      <c r="N175" s="42">
        <f t="shared" si="27"/>
        <v>0</v>
      </c>
      <c r="O175" s="43">
        <f t="shared" si="28"/>
        <v>0</v>
      </c>
      <c r="P175" s="32"/>
      <c r="Q175" s="35"/>
      <c r="R175" s="36"/>
      <c r="S175" s="32"/>
      <c r="T175" s="10">
        <f t="shared" si="29"/>
        <v>0</v>
      </c>
      <c r="U175" s="11">
        <f t="shared" si="30"/>
        <v>0</v>
      </c>
      <c r="V175" s="11">
        <f t="shared" si="34"/>
        <v>0</v>
      </c>
      <c r="W175" s="12" t="str">
        <f t="shared" si="31"/>
        <v/>
      </c>
      <c r="X175" s="13">
        <f t="shared" si="35"/>
        <v>0</v>
      </c>
      <c r="Y175" s="10">
        <f t="shared" si="36"/>
        <v>625.3199999999996</v>
      </c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</row>
    <row r="176" spans="2:42" ht="12.75">
      <c r="B176" s="44">
        <f>IF($B175="№",1,MAX($B$7:$B175)+1)</f>
        <v>170</v>
      </c>
      <c r="C176" s="45">
        <f t="shared" si="32"/>
        <v>0</v>
      </c>
      <c r="D176" s="31"/>
      <c r="E176" s="32"/>
      <c r="F176" s="32"/>
      <c r="G176" s="33"/>
      <c r="H176" s="34"/>
      <c r="I176" s="31"/>
      <c r="J176" s="34"/>
      <c r="K176" s="40">
        <f t="shared" si="25"/>
        <v>0</v>
      </c>
      <c r="L176" s="41">
        <f t="shared" si="33"/>
        <v>0</v>
      </c>
      <c r="M176" s="10">
        <f t="shared" si="26"/>
        <v>0</v>
      </c>
      <c r="N176" s="42">
        <f t="shared" si="27"/>
        <v>0</v>
      </c>
      <c r="O176" s="43">
        <f t="shared" si="28"/>
        <v>0</v>
      </c>
      <c r="P176" s="32"/>
      <c r="Q176" s="35"/>
      <c r="R176" s="36"/>
      <c r="S176" s="32"/>
      <c r="T176" s="10">
        <f t="shared" si="29"/>
        <v>0</v>
      </c>
      <c r="U176" s="11">
        <f t="shared" si="30"/>
        <v>0</v>
      </c>
      <c r="V176" s="11">
        <f t="shared" si="34"/>
        <v>0</v>
      </c>
      <c r="W176" s="12" t="str">
        <f t="shared" si="31"/>
        <v/>
      </c>
      <c r="X176" s="13">
        <f t="shared" si="35"/>
        <v>0</v>
      </c>
      <c r="Y176" s="10">
        <f t="shared" si="36"/>
        <v>625.3199999999996</v>
      </c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</row>
    <row r="177" spans="2:42" ht="12.75">
      <c r="B177" s="44">
        <f>IF($B176="№",1,MAX($B$7:$B176)+1)</f>
        <v>171</v>
      </c>
      <c r="C177" s="45">
        <f t="shared" si="32"/>
        <v>0</v>
      </c>
      <c r="D177" s="31"/>
      <c r="E177" s="32"/>
      <c r="F177" s="32"/>
      <c r="G177" s="33"/>
      <c r="H177" s="34"/>
      <c r="I177" s="31"/>
      <c r="J177" s="34"/>
      <c r="K177" s="40">
        <f t="shared" si="25"/>
        <v>0</v>
      </c>
      <c r="L177" s="41">
        <f t="shared" si="33"/>
        <v>0</v>
      </c>
      <c r="M177" s="10">
        <f t="shared" si="26"/>
        <v>0</v>
      </c>
      <c r="N177" s="42">
        <f t="shared" si="27"/>
        <v>0</v>
      </c>
      <c r="O177" s="43">
        <f t="shared" si="28"/>
        <v>0</v>
      </c>
      <c r="P177" s="32"/>
      <c r="Q177" s="35"/>
      <c r="R177" s="36"/>
      <c r="S177" s="32"/>
      <c r="T177" s="10">
        <f t="shared" si="29"/>
        <v>0</v>
      </c>
      <c r="U177" s="11">
        <f t="shared" si="30"/>
        <v>0</v>
      </c>
      <c r="V177" s="11">
        <f t="shared" si="34"/>
        <v>0</v>
      </c>
      <c r="W177" s="12" t="str">
        <f t="shared" si="31"/>
        <v/>
      </c>
      <c r="X177" s="13">
        <f t="shared" si="35"/>
        <v>0</v>
      </c>
      <c r="Y177" s="10">
        <f t="shared" si="36"/>
        <v>625.3199999999996</v>
      </c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</row>
    <row r="178" spans="2:42" ht="12.75">
      <c r="B178" s="44">
        <f>IF($B177="№",1,MAX($B$7:$B177)+1)</f>
        <v>172</v>
      </c>
      <c r="C178" s="45">
        <f t="shared" si="32"/>
        <v>0</v>
      </c>
      <c r="D178" s="31"/>
      <c r="E178" s="32"/>
      <c r="F178" s="32"/>
      <c r="G178" s="33"/>
      <c r="H178" s="34"/>
      <c r="I178" s="31"/>
      <c r="J178" s="34"/>
      <c r="K178" s="40">
        <f t="shared" si="25"/>
        <v>0</v>
      </c>
      <c r="L178" s="41">
        <f t="shared" si="33"/>
        <v>0</v>
      </c>
      <c r="M178" s="10">
        <f t="shared" si="26"/>
        <v>0</v>
      </c>
      <c r="N178" s="42">
        <f t="shared" si="27"/>
        <v>0</v>
      </c>
      <c r="O178" s="43">
        <f t="shared" si="28"/>
        <v>0</v>
      </c>
      <c r="P178" s="32"/>
      <c r="Q178" s="35"/>
      <c r="R178" s="36"/>
      <c r="S178" s="32"/>
      <c r="T178" s="10">
        <f t="shared" si="29"/>
        <v>0</v>
      </c>
      <c r="U178" s="11">
        <f t="shared" si="30"/>
        <v>0</v>
      </c>
      <c r="V178" s="11">
        <f t="shared" si="34"/>
        <v>0</v>
      </c>
      <c r="W178" s="12" t="str">
        <f t="shared" si="31"/>
        <v/>
      </c>
      <c r="X178" s="13">
        <f t="shared" si="35"/>
        <v>0</v>
      </c>
      <c r="Y178" s="10">
        <f t="shared" si="36"/>
        <v>625.3199999999996</v>
      </c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</row>
    <row r="179" spans="2:42" ht="12.75">
      <c r="B179" s="44">
        <f>IF($B178="№",1,MAX($B$7:$B178)+1)</f>
        <v>173</v>
      </c>
      <c r="C179" s="45">
        <f t="shared" si="32"/>
        <v>0</v>
      </c>
      <c r="D179" s="31"/>
      <c r="E179" s="32"/>
      <c r="F179" s="32"/>
      <c r="G179" s="33"/>
      <c r="H179" s="34"/>
      <c r="I179" s="31"/>
      <c r="J179" s="34"/>
      <c r="K179" s="40">
        <f t="shared" si="25"/>
        <v>0</v>
      </c>
      <c r="L179" s="41">
        <f t="shared" si="33"/>
        <v>0</v>
      </c>
      <c r="M179" s="10">
        <f t="shared" si="26"/>
        <v>0</v>
      </c>
      <c r="N179" s="42">
        <f t="shared" si="27"/>
        <v>0</v>
      </c>
      <c r="O179" s="43">
        <f t="shared" si="28"/>
        <v>0</v>
      </c>
      <c r="P179" s="32"/>
      <c r="Q179" s="35"/>
      <c r="R179" s="36"/>
      <c r="S179" s="32"/>
      <c r="T179" s="10">
        <f t="shared" si="29"/>
        <v>0</v>
      </c>
      <c r="U179" s="11">
        <f t="shared" si="30"/>
        <v>0</v>
      </c>
      <c r="V179" s="11">
        <f t="shared" si="34"/>
        <v>0</v>
      </c>
      <c r="W179" s="12" t="str">
        <f t="shared" si="31"/>
        <v/>
      </c>
      <c r="X179" s="13">
        <f t="shared" si="35"/>
        <v>0</v>
      </c>
      <c r="Y179" s="10">
        <f t="shared" si="36"/>
        <v>625.3199999999996</v>
      </c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</row>
    <row r="180" spans="2:42" ht="12.75">
      <c r="B180" s="44">
        <f>IF($B179="№",1,MAX($B$7:$B179)+1)</f>
        <v>174</v>
      </c>
      <c r="C180" s="45">
        <f t="shared" si="32"/>
        <v>0</v>
      </c>
      <c r="D180" s="31"/>
      <c r="E180" s="32"/>
      <c r="F180" s="32"/>
      <c r="G180" s="33"/>
      <c r="H180" s="34"/>
      <c r="I180" s="31"/>
      <c r="J180" s="34"/>
      <c r="K180" s="40">
        <f t="shared" si="25"/>
        <v>0</v>
      </c>
      <c r="L180" s="41">
        <f t="shared" si="33"/>
        <v>0</v>
      </c>
      <c r="M180" s="10">
        <f t="shared" si="26"/>
        <v>0</v>
      </c>
      <c r="N180" s="42">
        <f t="shared" si="27"/>
        <v>0</v>
      </c>
      <c r="O180" s="43">
        <f t="shared" si="28"/>
        <v>0</v>
      </c>
      <c r="P180" s="32"/>
      <c r="Q180" s="35"/>
      <c r="R180" s="36"/>
      <c r="S180" s="32"/>
      <c r="T180" s="10">
        <f t="shared" si="29"/>
        <v>0</v>
      </c>
      <c r="U180" s="11">
        <f t="shared" si="30"/>
        <v>0</v>
      </c>
      <c r="V180" s="11">
        <f t="shared" si="34"/>
        <v>0</v>
      </c>
      <c r="W180" s="12" t="str">
        <f t="shared" si="31"/>
        <v/>
      </c>
      <c r="X180" s="13">
        <f t="shared" si="35"/>
        <v>0</v>
      </c>
      <c r="Y180" s="10">
        <f t="shared" si="36"/>
        <v>625.3199999999996</v>
      </c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</row>
    <row r="181" spans="2:42" ht="12.75">
      <c r="B181" s="44">
        <f>IF($B180="№",1,MAX($B$7:$B180)+1)</f>
        <v>175</v>
      </c>
      <c r="C181" s="45">
        <f t="shared" si="32"/>
        <v>0</v>
      </c>
      <c r="D181" s="31"/>
      <c r="E181" s="32"/>
      <c r="F181" s="32"/>
      <c r="G181" s="33"/>
      <c r="H181" s="34"/>
      <c r="I181" s="31"/>
      <c r="J181" s="34"/>
      <c r="K181" s="40">
        <f t="shared" si="25"/>
        <v>0</v>
      </c>
      <c r="L181" s="41">
        <f t="shared" si="33"/>
        <v>0</v>
      </c>
      <c r="M181" s="10">
        <f t="shared" si="26"/>
        <v>0</v>
      </c>
      <c r="N181" s="42">
        <f t="shared" si="27"/>
        <v>0</v>
      </c>
      <c r="O181" s="43">
        <f t="shared" si="28"/>
        <v>0</v>
      </c>
      <c r="P181" s="32"/>
      <c r="Q181" s="35"/>
      <c r="R181" s="36"/>
      <c r="S181" s="32"/>
      <c r="T181" s="10">
        <f t="shared" si="29"/>
        <v>0</v>
      </c>
      <c r="U181" s="11">
        <f t="shared" si="30"/>
        <v>0</v>
      </c>
      <c r="V181" s="11">
        <f t="shared" si="34"/>
        <v>0</v>
      </c>
      <c r="W181" s="12" t="str">
        <f t="shared" si="31"/>
        <v/>
      </c>
      <c r="X181" s="13">
        <f t="shared" si="35"/>
        <v>0</v>
      </c>
      <c r="Y181" s="10">
        <f t="shared" si="36"/>
        <v>625.3199999999996</v>
      </c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</row>
    <row r="182" spans="2:42" ht="12.75">
      <c r="B182" s="44">
        <f>IF($B181="№",1,MAX($B$7:$B181)+1)</f>
        <v>176</v>
      </c>
      <c r="C182" s="45">
        <f t="shared" si="32"/>
        <v>0</v>
      </c>
      <c r="D182" s="31"/>
      <c r="E182" s="32"/>
      <c r="F182" s="32"/>
      <c r="G182" s="33"/>
      <c r="H182" s="34"/>
      <c r="I182" s="31"/>
      <c r="J182" s="34"/>
      <c r="K182" s="40">
        <f t="shared" si="25"/>
        <v>0</v>
      </c>
      <c r="L182" s="41">
        <f t="shared" si="33"/>
        <v>0</v>
      </c>
      <c r="M182" s="10">
        <f t="shared" si="26"/>
        <v>0</v>
      </c>
      <c r="N182" s="42">
        <f t="shared" si="27"/>
        <v>0</v>
      </c>
      <c r="O182" s="43">
        <f t="shared" si="28"/>
        <v>0</v>
      </c>
      <c r="P182" s="32"/>
      <c r="Q182" s="35"/>
      <c r="R182" s="36"/>
      <c r="S182" s="32"/>
      <c r="T182" s="10">
        <f t="shared" si="29"/>
        <v>0</v>
      </c>
      <c r="U182" s="11">
        <f t="shared" si="30"/>
        <v>0</v>
      </c>
      <c r="V182" s="11">
        <f t="shared" si="34"/>
        <v>0</v>
      </c>
      <c r="W182" s="12" t="str">
        <f t="shared" si="31"/>
        <v/>
      </c>
      <c r="X182" s="13">
        <f t="shared" si="35"/>
        <v>0</v>
      </c>
      <c r="Y182" s="10">
        <f t="shared" si="36"/>
        <v>625.3199999999996</v>
      </c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</row>
    <row r="183" spans="2:42" ht="12.75">
      <c r="B183" s="44">
        <f>IF($B182="№",1,MAX($B$7:$B182)+1)</f>
        <v>177</v>
      </c>
      <c r="C183" s="45">
        <f t="shared" si="32"/>
        <v>0</v>
      </c>
      <c r="D183" s="31"/>
      <c r="E183" s="32"/>
      <c r="F183" s="32"/>
      <c r="G183" s="33"/>
      <c r="H183" s="34"/>
      <c r="I183" s="31"/>
      <c r="J183" s="34"/>
      <c r="K183" s="40">
        <f t="shared" si="25"/>
        <v>0</v>
      </c>
      <c r="L183" s="41">
        <f t="shared" si="33"/>
        <v>0</v>
      </c>
      <c r="M183" s="10">
        <f t="shared" si="26"/>
        <v>0</v>
      </c>
      <c r="N183" s="42">
        <f t="shared" si="27"/>
        <v>0</v>
      </c>
      <c r="O183" s="43">
        <f t="shared" si="28"/>
        <v>0</v>
      </c>
      <c r="P183" s="32"/>
      <c r="Q183" s="35"/>
      <c r="R183" s="36"/>
      <c r="S183" s="32"/>
      <c r="T183" s="10">
        <f t="shared" si="29"/>
        <v>0</v>
      </c>
      <c r="U183" s="11">
        <f t="shared" si="30"/>
        <v>0</v>
      </c>
      <c r="V183" s="11">
        <f t="shared" si="34"/>
        <v>0</v>
      </c>
      <c r="W183" s="12" t="str">
        <f t="shared" si="31"/>
        <v/>
      </c>
      <c r="X183" s="13">
        <f t="shared" si="35"/>
        <v>0</v>
      </c>
      <c r="Y183" s="10">
        <f t="shared" si="36"/>
        <v>625.3199999999996</v>
      </c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</row>
    <row r="184" spans="2:42" ht="12.75">
      <c r="B184" s="44">
        <f>IF($B183="№",1,MAX($B$7:$B183)+1)</f>
        <v>178</v>
      </c>
      <c r="C184" s="45">
        <f t="shared" si="32"/>
        <v>0</v>
      </c>
      <c r="D184" s="31"/>
      <c r="E184" s="32"/>
      <c r="F184" s="32"/>
      <c r="G184" s="33"/>
      <c r="H184" s="34"/>
      <c r="I184" s="31"/>
      <c r="J184" s="34"/>
      <c r="K184" s="40">
        <f t="shared" si="25"/>
        <v>0</v>
      </c>
      <c r="L184" s="41">
        <f t="shared" si="33"/>
        <v>0</v>
      </c>
      <c r="M184" s="10">
        <f t="shared" si="26"/>
        <v>0</v>
      </c>
      <c r="N184" s="42">
        <f t="shared" si="27"/>
        <v>0</v>
      </c>
      <c r="O184" s="43">
        <f t="shared" si="28"/>
        <v>0</v>
      </c>
      <c r="P184" s="32"/>
      <c r="Q184" s="35"/>
      <c r="R184" s="36"/>
      <c r="S184" s="32"/>
      <c r="T184" s="10">
        <f t="shared" si="29"/>
        <v>0</v>
      </c>
      <c r="U184" s="11">
        <f t="shared" si="30"/>
        <v>0</v>
      </c>
      <c r="V184" s="11">
        <f t="shared" si="34"/>
        <v>0</v>
      </c>
      <c r="W184" s="12" t="str">
        <f t="shared" si="31"/>
        <v/>
      </c>
      <c r="X184" s="13">
        <f t="shared" si="35"/>
        <v>0</v>
      </c>
      <c r="Y184" s="10">
        <f t="shared" si="36"/>
        <v>625.3199999999996</v>
      </c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</row>
    <row r="185" spans="2:42" ht="12.75">
      <c r="B185" s="44">
        <f>IF($B184="№",1,MAX($B$7:$B184)+1)</f>
        <v>179</v>
      </c>
      <c r="C185" s="45">
        <f t="shared" si="32"/>
        <v>0</v>
      </c>
      <c r="D185" s="31"/>
      <c r="E185" s="32"/>
      <c r="F185" s="32"/>
      <c r="G185" s="33"/>
      <c r="H185" s="34"/>
      <c r="I185" s="31"/>
      <c r="J185" s="34"/>
      <c r="K185" s="40">
        <f t="shared" si="25"/>
        <v>0</v>
      </c>
      <c r="L185" s="41">
        <f t="shared" si="33"/>
        <v>0</v>
      </c>
      <c r="M185" s="10">
        <f t="shared" si="26"/>
        <v>0</v>
      </c>
      <c r="N185" s="42">
        <f t="shared" si="27"/>
        <v>0</v>
      </c>
      <c r="O185" s="43">
        <f t="shared" si="28"/>
        <v>0</v>
      </c>
      <c r="P185" s="32"/>
      <c r="Q185" s="35"/>
      <c r="R185" s="36"/>
      <c r="S185" s="32"/>
      <c r="T185" s="10">
        <f t="shared" si="29"/>
        <v>0</v>
      </c>
      <c r="U185" s="11">
        <f t="shared" si="30"/>
        <v>0</v>
      </c>
      <c r="V185" s="11">
        <f t="shared" si="34"/>
        <v>0</v>
      </c>
      <c r="W185" s="12" t="str">
        <f t="shared" si="31"/>
        <v/>
      </c>
      <c r="X185" s="13">
        <f t="shared" si="35"/>
        <v>0</v>
      </c>
      <c r="Y185" s="10">
        <f t="shared" si="36"/>
        <v>625.3199999999996</v>
      </c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</row>
    <row r="186" spans="2:42" ht="12.75">
      <c r="B186" s="44">
        <f>IF($B185="№",1,MAX($B$7:$B185)+1)</f>
        <v>180</v>
      </c>
      <c r="C186" s="45">
        <f t="shared" si="32"/>
        <v>0</v>
      </c>
      <c r="D186" s="31"/>
      <c r="E186" s="32"/>
      <c r="F186" s="32"/>
      <c r="G186" s="33"/>
      <c r="H186" s="34"/>
      <c r="I186" s="31"/>
      <c r="J186" s="34"/>
      <c r="K186" s="40">
        <f t="shared" si="25"/>
        <v>0</v>
      </c>
      <c r="L186" s="41">
        <f t="shared" si="33"/>
        <v>0</v>
      </c>
      <c r="M186" s="10">
        <f t="shared" si="26"/>
        <v>0</v>
      </c>
      <c r="N186" s="42">
        <f t="shared" si="27"/>
        <v>0</v>
      </c>
      <c r="O186" s="43">
        <f t="shared" si="28"/>
        <v>0</v>
      </c>
      <c r="P186" s="32"/>
      <c r="Q186" s="35"/>
      <c r="R186" s="36"/>
      <c r="S186" s="32"/>
      <c r="T186" s="10">
        <f t="shared" si="29"/>
        <v>0</v>
      </c>
      <c r="U186" s="11">
        <f t="shared" si="30"/>
        <v>0</v>
      </c>
      <c r="V186" s="11">
        <f t="shared" si="34"/>
        <v>0</v>
      </c>
      <c r="W186" s="12" t="str">
        <f t="shared" si="31"/>
        <v/>
      </c>
      <c r="X186" s="13">
        <f t="shared" si="35"/>
        <v>0</v>
      </c>
      <c r="Y186" s="10">
        <f t="shared" si="36"/>
        <v>625.3199999999996</v>
      </c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</row>
    <row r="187" spans="2:42" ht="12.75">
      <c r="B187" s="44">
        <f>IF($B186="№",1,MAX($B$7:$B186)+1)</f>
        <v>181</v>
      </c>
      <c r="C187" s="45">
        <f t="shared" si="32"/>
        <v>0</v>
      </c>
      <c r="D187" s="31"/>
      <c r="E187" s="32"/>
      <c r="F187" s="32"/>
      <c r="G187" s="33"/>
      <c r="H187" s="34"/>
      <c r="I187" s="31"/>
      <c r="J187" s="34"/>
      <c r="K187" s="40">
        <f t="shared" si="25"/>
        <v>0</v>
      </c>
      <c r="L187" s="41">
        <f t="shared" si="33"/>
        <v>0</v>
      </c>
      <c r="M187" s="10">
        <f t="shared" si="26"/>
        <v>0</v>
      </c>
      <c r="N187" s="42">
        <f t="shared" si="27"/>
        <v>0</v>
      </c>
      <c r="O187" s="43">
        <f t="shared" si="28"/>
        <v>0</v>
      </c>
      <c r="P187" s="32"/>
      <c r="Q187" s="35"/>
      <c r="R187" s="36"/>
      <c r="S187" s="32"/>
      <c r="T187" s="10">
        <f t="shared" si="29"/>
        <v>0</v>
      </c>
      <c r="U187" s="11">
        <f t="shared" si="30"/>
        <v>0</v>
      </c>
      <c r="V187" s="11">
        <f t="shared" si="34"/>
        <v>0</v>
      </c>
      <c r="W187" s="12" t="str">
        <f t="shared" si="31"/>
        <v/>
      </c>
      <c r="X187" s="13">
        <f t="shared" si="35"/>
        <v>0</v>
      </c>
      <c r="Y187" s="10">
        <f t="shared" si="36"/>
        <v>625.3199999999996</v>
      </c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</row>
    <row r="188" spans="2:42" ht="12.75">
      <c r="B188" s="44">
        <f>IF($B187="№",1,MAX($B$7:$B187)+1)</f>
        <v>182</v>
      </c>
      <c r="C188" s="45">
        <f t="shared" si="32"/>
        <v>0</v>
      </c>
      <c r="D188" s="31"/>
      <c r="E188" s="32"/>
      <c r="F188" s="32"/>
      <c r="G188" s="33"/>
      <c r="H188" s="34"/>
      <c r="I188" s="31"/>
      <c r="J188" s="34"/>
      <c r="K188" s="40">
        <f t="shared" si="25"/>
        <v>0</v>
      </c>
      <c r="L188" s="41">
        <f t="shared" si="33"/>
        <v>0</v>
      </c>
      <c r="M188" s="10">
        <f t="shared" si="26"/>
        <v>0</v>
      </c>
      <c r="N188" s="42">
        <f t="shared" si="27"/>
        <v>0</v>
      </c>
      <c r="O188" s="43">
        <f t="shared" si="28"/>
        <v>0</v>
      </c>
      <c r="P188" s="32"/>
      <c r="Q188" s="35"/>
      <c r="R188" s="36"/>
      <c r="S188" s="32"/>
      <c r="T188" s="10">
        <f t="shared" si="29"/>
        <v>0</v>
      </c>
      <c r="U188" s="11">
        <f t="shared" si="30"/>
        <v>0</v>
      </c>
      <c r="V188" s="11">
        <f t="shared" si="34"/>
        <v>0</v>
      </c>
      <c r="W188" s="12" t="str">
        <f t="shared" si="31"/>
        <v/>
      </c>
      <c r="X188" s="13">
        <f t="shared" si="35"/>
        <v>0</v>
      </c>
      <c r="Y188" s="10">
        <f t="shared" si="36"/>
        <v>625.3199999999996</v>
      </c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</row>
    <row r="189" spans="2:42" ht="12.75">
      <c r="B189" s="44">
        <f>IF($B188="№",1,MAX($B$7:$B188)+1)</f>
        <v>183</v>
      </c>
      <c r="C189" s="45">
        <f t="shared" si="32"/>
        <v>0</v>
      </c>
      <c r="D189" s="31"/>
      <c r="E189" s="32"/>
      <c r="F189" s="32"/>
      <c r="G189" s="33"/>
      <c r="H189" s="34"/>
      <c r="I189" s="31"/>
      <c r="J189" s="34"/>
      <c r="K189" s="40">
        <f t="shared" si="25"/>
        <v>0</v>
      </c>
      <c r="L189" s="41">
        <f t="shared" si="33"/>
        <v>0</v>
      </c>
      <c r="M189" s="10">
        <f t="shared" si="26"/>
        <v>0</v>
      </c>
      <c r="N189" s="42">
        <f t="shared" si="27"/>
        <v>0</v>
      </c>
      <c r="O189" s="43">
        <f t="shared" si="28"/>
        <v>0</v>
      </c>
      <c r="P189" s="32"/>
      <c r="Q189" s="35"/>
      <c r="R189" s="36"/>
      <c r="S189" s="32"/>
      <c r="T189" s="10">
        <f t="shared" si="29"/>
        <v>0</v>
      </c>
      <c r="U189" s="11">
        <f t="shared" si="30"/>
        <v>0</v>
      </c>
      <c r="V189" s="11">
        <f t="shared" si="34"/>
        <v>0</v>
      </c>
      <c r="W189" s="12" t="str">
        <f t="shared" si="31"/>
        <v/>
      </c>
      <c r="X189" s="13">
        <f t="shared" si="35"/>
        <v>0</v>
      </c>
      <c r="Y189" s="10">
        <f t="shared" si="36"/>
        <v>625.3199999999996</v>
      </c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</row>
    <row r="190" spans="2:42" ht="12.75">
      <c r="B190" s="44">
        <f>IF($B189="№",1,MAX($B$7:$B189)+1)</f>
        <v>184</v>
      </c>
      <c r="C190" s="45">
        <f t="shared" si="32"/>
        <v>0</v>
      </c>
      <c r="D190" s="31"/>
      <c r="E190" s="32"/>
      <c r="F190" s="32"/>
      <c r="G190" s="33"/>
      <c r="H190" s="34"/>
      <c r="I190" s="31"/>
      <c r="J190" s="34"/>
      <c r="K190" s="40">
        <f t="shared" si="25"/>
        <v>0</v>
      </c>
      <c r="L190" s="41">
        <f t="shared" si="33"/>
        <v>0</v>
      </c>
      <c r="M190" s="10">
        <f t="shared" si="26"/>
        <v>0</v>
      </c>
      <c r="N190" s="42">
        <f t="shared" si="27"/>
        <v>0</v>
      </c>
      <c r="O190" s="43">
        <f t="shared" si="28"/>
        <v>0</v>
      </c>
      <c r="P190" s="32"/>
      <c r="Q190" s="35"/>
      <c r="R190" s="36"/>
      <c r="S190" s="32"/>
      <c r="T190" s="10">
        <f t="shared" si="29"/>
        <v>0</v>
      </c>
      <c r="U190" s="11">
        <f t="shared" si="30"/>
        <v>0</v>
      </c>
      <c r="V190" s="11">
        <f t="shared" si="34"/>
        <v>0</v>
      </c>
      <c r="W190" s="12" t="str">
        <f t="shared" si="31"/>
        <v/>
      </c>
      <c r="X190" s="13">
        <f t="shared" si="35"/>
        <v>0</v>
      </c>
      <c r="Y190" s="10">
        <f t="shared" si="36"/>
        <v>625.3199999999996</v>
      </c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</row>
    <row r="191" spans="2:42" ht="12.75">
      <c r="B191" s="44">
        <f>IF($B190="№",1,MAX($B$7:$B190)+1)</f>
        <v>185</v>
      </c>
      <c r="C191" s="45">
        <f t="shared" si="32"/>
        <v>0</v>
      </c>
      <c r="D191" s="31"/>
      <c r="E191" s="32"/>
      <c r="F191" s="32"/>
      <c r="G191" s="33"/>
      <c r="H191" s="34"/>
      <c r="I191" s="31"/>
      <c r="J191" s="34"/>
      <c r="K191" s="40">
        <f t="shared" si="25"/>
        <v>0</v>
      </c>
      <c r="L191" s="41">
        <f t="shared" si="33"/>
        <v>0</v>
      </c>
      <c r="M191" s="10">
        <f t="shared" si="26"/>
        <v>0</v>
      </c>
      <c r="N191" s="42">
        <f t="shared" si="27"/>
        <v>0</v>
      </c>
      <c r="O191" s="43">
        <f t="shared" si="28"/>
        <v>0</v>
      </c>
      <c r="P191" s="32"/>
      <c r="Q191" s="35"/>
      <c r="R191" s="36"/>
      <c r="S191" s="32"/>
      <c r="T191" s="10">
        <f t="shared" si="29"/>
        <v>0</v>
      </c>
      <c r="U191" s="11">
        <f t="shared" si="30"/>
        <v>0</v>
      </c>
      <c r="V191" s="11">
        <f t="shared" si="34"/>
        <v>0</v>
      </c>
      <c r="W191" s="12" t="str">
        <f t="shared" si="31"/>
        <v/>
      </c>
      <c r="X191" s="13">
        <f t="shared" si="35"/>
        <v>0</v>
      </c>
      <c r="Y191" s="10">
        <f t="shared" si="36"/>
        <v>625.3199999999996</v>
      </c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</row>
    <row r="192" spans="2:42" ht="12.75">
      <c r="B192" s="44">
        <f>IF($B191="№",1,MAX($B$7:$B191)+1)</f>
        <v>186</v>
      </c>
      <c r="C192" s="45">
        <f t="shared" si="32"/>
        <v>0</v>
      </c>
      <c r="D192" s="31"/>
      <c r="E192" s="32"/>
      <c r="F192" s="32"/>
      <c r="G192" s="33"/>
      <c r="H192" s="34"/>
      <c r="I192" s="31"/>
      <c r="J192" s="34"/>
      <c r="K192" s="40">
        <f t="shared" si="25"/>
        <v>0</v>
      </c>
      <c r="L192" s="41">
        <f t="shared" si="33"/>
        <v>0</v>
      </c>
      <c r="M192" s="10">
        <f t="shared" si="26"/>
        <v>0</v>
      </c>
      <c r="N192" s="42">
        <f t="shared" si="27"/>
        <v>0</v>
      </c>
      <c r="O192" s="43">
        <f t="shared" si="28"/>
        <v>0</v>
      </c>
      <c r="P192" s="32"/>
      <c r="Q192" s="35"/>
      <c r="R192" s="36"/>
      <c r="S192" s="32"/>
      <c r="T192" s="10">
        <f t="shared" si="29"/>
        <v>0</v>
      </c>
      <c r="U192" s="11">
        <f t="shared" si="30"/>
        <v>0</v>
      </c>
      <c r="V192" s="11">
        <f t="shared" si="34"/>
        <v>0</v>
      </c>
      <c r="W192" s="12" t="str">
        <f t="shared" si="31"/>
        <v/>
      </c>
      <c r="X192" s="13">
        <f t="shared" si="35"/>
        <v>0</v>
      </c>
      <c r="Y192" s="10">
        <f t="shared" si="36"/>
        <v>625.3199999999996</v>
      </c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</row>
    <row r="193" spans="2:42" ht="12.75">
      <c r="B193" s="44">
        <f>IF($B192="№",1,MAX($B$7:$B192)+1)</f>
        <v>187</v>
      </c>
      <c r="C193" s="45">
        <f t="shared" si="32"/>
        <v>0</v>
      </c>
      <c r="D193" s="31"/>
      <c r="E193" s="32"/>
      <c r="F193" s="32"/>
      <c r="G193" s="33"/>
      <c r="H193" s="34"/>
      <c r="I193" s="31"/>
      <c r="J193" s="34"/>
      <c r="K193" s="40">
        <f t="shared" si="25"/>
        <v>0</v>
      </c>
      <c r="L193" s="41">
        <f t="shared" si="33"/>
        <v>0</v>
      </c>
      <c r="M193" s="10">
        <f t="shared" si="26"/>
        <v>0</v>
      </c>
      <c r="N193" s="42">
        <f t="shared" si="27"/>
        <v>0</v>
      </c>
      <c r="O193" s="43">
        <f t="shared" si="28"/>
        <v>0</v>
      </c>
      <c r="P193" s="32"/>
      <c r="Q193" s="35"/>
      <c r="R193" s="36"/>
      <c r="S193" s="32"/>
      <c r="T193" s="10">
        <f t="shared" si="29"/>
        <v>0</v>
      </c>
      <c r="U193" s="11">
        <f t="shared" si="30"/>
        <v>0</v>
      </c>
      <c r="V193" s="11">
        <f t="shared" si="34"/>
        <v>0</v>
      </c>
      <c r="W193" s="12" t="str">
        <f t="shared" si="31"/>
        <v/>
      </c>
      <c r="X193" s="13">
        <f t="shared" si="35"/>
        <v>0</v>
      </c>
      <c r="Y193" s="10">
        <f t="shared" si="36"/>
        <v>625.3199999999996</v>
      </c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</row>
    <row r="194" spans="2:42" ht="12.75">
      <c r="B194" s="44">
        <f>IF($B193="№",1,MAX($B$7:$B193)+1)</f>
        <v>188</v>
      </c>
      <c r="C194" s="45">
        <f t="shared" si="32"/>
        <v>0</v>
      </c>
      <c r="D194" s="31"/>
      <c r="E194" s="32"/>
      <c r="F194" s="32"/>
      <c r="G194" s="33"/>
      <c r="H194" s="34"/>
      <c r="I194" s="31"/>
      <c r="J194" s="34"/>
      <c r="K194" s="40">
        <f t="shared" si="25"/>
        <v>0</v>
      </c>
      <c r="L194" s="41">
        <f t="shared" si="33"/>
        <v>0</v>
      </c>
      <c r="M194" s="10">
        <f t="shared" si="26"/>
        <v>0</v>
      </c>
      <c r="N194" s="42">
        <f t="shared" si="27"/>
        <v>0</v>
      </c>
      <c r="O194" s="43">
        <f t="shared" si="28"/>
        <v>0</v>
      </c>
      <c r="P194" s="32"/>
      <c r="Q194" s="35"/>
      <c r="R194" s="36"/>
      <c r="S194" s="32"/>
      <c r="T194" s="10">
        <f t="shared" si="29"/>
        <v>0</v>
      </c>
      <c r="U194" s="11">
        <f t="shared" si="30"/>
        <v>0</v>
      </c>
      <c r="V194" s="11">
        <f t="shared" si="34"/>
        <v>0</v>
      </c>
      <c r="W194" s="12" t="str">
        <f t="shared" si="31"/>
        <v/>
      </c>
      <c r="X194" s="13">
        <f t="shared" si="35"/>
        <v>0</v>
      </c>
      <c r="Y194" s="10">
        <f t="shared" si="36"/>
        <v>625.3199999999996</v>
      </c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</row>
    <row r="195" spans="2:42" ht="12.75">
      <c r="B195" s="44">
        <f>IF($B194="№",1,MAX($B$7:$B194)+1)</f>
        <v>189</v>
      </c>
      <c r="C195" s="45">
        <f t="shared" si="32"/>
        <v>0</v>
      </c>
      <c r="D195" s="31"/>
      <c r="E195" s="32"/>
      <c r="F195" s="32"/>
      <c r="G195" s="33"/>
      <c r="H195" s="34"/>
      <c r="I195" s="31"/>
      <c r="J195" s="34"/>
      <c r="K195" s="40">
        <f t="shared" si="25"/>
        <v>0</v>
      </c>
      <c r="L195" s="41">
        <f t="shared" si="33"/>
        <v>0</v>
      </c>
      <c r="M195" s="10">
        <f t="shared" si="26"/>
        <v>0</v>
      </c>
      <c r="N195" s="42">
        <f t="shared" si="27"/>
        <v>0</v>
      </c>
      <c r="O195" s="43">
        <f t="shared" si="28"/>
        <v>0</v>
      </c>
      <c r="P195" s="32"/>
      <c r="Q195" s="35"/>
      <c r="R195" s="36"/>
      <c r="S195" s="32"/>
      <c r="T195" s="10">
        <f t="shared" si="29"/>
        <v>0</v>
      </c>
      <c r="U195" s="11">
        <f t="shared" si="30"/>
        <v>0</v>
      </c>
      <c r="V195" s="11">
        <f t="shared" si="34"/>
        <v>0</v>
      </c>
      <c r="W195" s="12" t="str">
        <f t="shared" si="31"/>
        <v/>
      </c>
      <c r="X195" s="13">
        <f t="shared" si="35"/>
        <v>0</v>
      </c>
      <c r="Y195" s="10">
        <f t="shared" si="36"/>
        <v>625.3199999999996</v>
      </c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</row>
    <row r="196" spans="2:42" ht="12.75">
      <c r="B196" s="44">
        <f>IF($B195="№",1,MAX($B$7:$B195)+1)</f>
        <v>190</v>
      </c>
      <c r="C196" s="45">
        <f t="shared" si="32"/>
        <v>0</v>
      </c>
      <c r="D196" s="31"/>
      <c r="E196" s="32"/>
      <c r="F196" s="32"/>
      <c r="G196" s="33"/>
      <c r="H196" s="34"/>
      <c r="I196" s="31"/>
      <c r="J196" s="34"/>
      <c r="K196" s="40">
        <f t="shared" si="25"/>
        <v>0</v>
      </c>
      <c r="L196" s="41">
        <f t="shared" si="33"/>
        <v>0</v>
      </c>
      <c r="M196" s="10">
        <f t="shared" si="26"/>
        <v>0</v>
      </c>
      <c r="N196" s="42">
        <f t="shared" si="27"/>
        <v>0</v>
      </c>
      <c r="O196" s="43">
        <f t="shared" si="28"/>
        <v>0</v>
      </c>
      <c r="P196" s="32"/>
      <c r="Q196" s="35"/>
      <c r="R196" s="36"/>
      <c r="S196" s="32"/>
      <c r="T196" s="10">
        <f t="shared" si="29"/>
        <v>0</v>
      </c>
      <c r="U196" s="11">
        <f t="shared" si="30"/>
        <v>0</v>
      </c>
      <c r="V196" s="11">
        <f t="shared" si="34"/>
        <v>0</v>
      </c>
      <c r="W196" s="12" t="str">
        <f t="shared" si="31"/>
        <v/>
      </c>
      <c r="X196" s="13">
        <f t="shared" si="35"/>
        <v>0</v>
      </c>
      <c r="Y196" s="10">
        <f t="shared" si="36"/>
        <v>625.3199999999996</v>
      </c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</row>
    <row r="197" spans="2:42" ht="12.75">
      <c r="B197" s="44">
        <f>IF($B196="№",1,MAX($B$7:$B196)+1)</f>
        <v>191</v>
      </c>
      <c r="C197" s="45">
        <f t="shared" si="32"/>
        <v>0</v>
      </c>
      <c r="D197" s="31"/>
      <c r="E197" s="32"/>
      <c r="F197" s="32"/>
      <c r="G197" s="33"/>
      <c r="H197" s="34"/>
      <c r="I197" s="31"/>
      <c r="J197" s="34"/>
      <c r="K197" s="40">
        <f t="shared" si="25"/>
        <v>0</v>
      </c>
      <c r="L197" s="41">
        <f t="shared" si="33"/>
        <v>0</v>
      </c>
      <c r="M197" s="10">
        <f t="shared" si="26"/>
        <v>0</v>
      </c>
      <c r="N197" s="42">
        <f t="shared" si="27"/>
        <v>0</v>
      </c>
      <c r="O197" s="43">
        <f t="shared" si="28"/>
        <v>0</v>
      </c>
      <c r="P197" s="32"/>
      <c r="Q197" s="35"/>
      <c r="R197" s="36"/>
      <c r="S197" s="32"/>
      <c r="T197" s="10">
        <f t="shared" si="29"/>
        <v>0</v>
      </c>
      <c r="U197" s="11">
        <f t="shared" si="30"/>
        <v>0</v>
      </c>
      <c r="V197" s="11">
        <f t="shared" si="34"/>
        <v>0</v>
      </c>
      <c r="W197" s="12" t="str">
        <f t="shared" si="31"/>
        <v/>
      </c>
      <c r="X197" s="13">
        <f t="shared" si="35"/>
        <v>0</v>
      </c>
      <c r="Y197" s="10">
        <f t="shared" si="36"/>
        <v>625.3199999999996</v>
      </c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</row>
    <row r="198" spans="2:42" ht="12.75">
      <c r="B198" s="44">
        <f>IF($B197="№",1,MAX($B$7:$B197)+1)</f>
        <v>192</v>
      </c>
      <c r="C198" s="45">
        <f t="shared" si="32"/>
        <v>0</v>
      </c>
      <c r="D198" s="31"/>
      <c r="E198" s="32"/>
      <c r="F198" s="32"/>
      <c r="G198" s="33"/>
      <c r="H198" s="34"/>
      <c r="I198" s="31"/>
      <c r="J198" s="34"/>
      <c r="K198" s="40">
        <f t="shared" si="25"/>
        <v>0</v>
      </c>
      <c r="L198" s="41">
        <f t="shared" si="33"/>
        <v>0</v>
      </c>
      <c r="M198" s="10">
        <f t="shared" si="26"/>
        <v>0</v>
      </c>
      <c r="N198" s="42">
        <f t="shared" si="27"/>
        <v>0</v>
      </c>
      <c r="O198" s="43">
        <f t="shared" si="28"/>
        <v>0</v>
      </c>
      <c r="P198" s="32"/>
      <c r="Q198" s="35"/>
      <c r="R198" s="36"/>
      <c r="S198" s="32"/>
      <c r="T198" s="10">
        <f t="shared" si="29"/>
        <v>0</v>
      </c>
      <c r="U198" s="11">
        <f t="shared" si="30"/>
        <v>0</v>
      </c>
      <c r="V198" s="11">
        <f t="shared" si="34"/>
        <v>0</v>
      </c>
      <c r="W198" s="12" t="str">
        <f t="shared" si="31"/>
        <v/>
      </c>
      <c r="X198" s="13">
        <f t="shared" si="35"/>
        <v>0</v>
      </c>
      <c r="Y198" s="10">
        <f t="shared" si="36"/>
        <v>625.3199999999996</v>
      </c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</row>
    <row r="199" spans="2:42" ht="12.75">
      <c r="B199" s="44">
        <f>IF($B198="№",1,MAX($B$7:$B198)+1)</f>
        <v>193</v>
      </c>
      <c r="C199" s="45">
        <f t="shared" si="32"/>
        <v>0</v>
      </c>
      <c r="D199" s="31"/>
      <c r="E199" s="32"/>
      <c r="F199" s="32"/>
      <c r="G199" s="33"/>
      <c r="H199" s="34"/>
      <c r="I199" s="31"/>
      <c r="J199" s="34"/>
      <c r="K199" s="40">
        <f t="shared" ref="K199:K262" si="37">IFERROR(IF(OR($P$2*$C199*$G199*$V199*$H199*$J199=0,$E199="",$F199=""),0,IF(OR($F199="Long",$F199="buy"),($J199-$H199),($H199-$J199))),0)</f>
        <v>0</v>
      </c>
      <c r="L199" s="41">
        <f t="shared" si="33"/>
        <v>0</v>
      </c>
      <c r="M199" s="10">
        <f t="shared" ref="M199:M262" si="38">IFERROR(IF(OR($P$2*$C199*$G199*$H199*$J199=0,$E199="",$F199=""),0,$T199-$U199),0)</f>
        <v>0</v>
      </c>
      <c r="N199" s="42">
        <f t="shared" ref="N199:N262" si="39">IFERROR(IF(OR($P$2*$C199*$G199*$H199*$J199=0,$E199="",$F199=""),0,$M199/$V199),0)</f>
        <v>0</v>
      </c>
      <c r="O199" s="43">
        <f t="shared" ref="O199:O262" si="40">IF(OR($I199=0,$D199=0,$I199&lt;$D199),0,$I199-$D199)</f>
        <v>0</v>
      </c>
      <c r="P199" s="32"/>
      <c r="Q199" s="35"/>
      <c r="R199" s="36"/>
      <c r="S199" s="32"/>
      <c r="T199" s="10">
        <f t="shared" ref="T199:T262" si="41">IFERROR(IF(OR($P$2*$C199*$G199*$H199*$J199=0,$E199="",$F199=""),0,IF($W199="ME",$K199*5*$G199,$K199*50*$G199)),0)</f>
        <v>0</v>
      </c>
      <c r="U199" s="11">
        <f t="shared" ref="U199:U262" si="42">IFERROR(IF(OR($P$2*$C199*$G199*$V199*$H199=0,$E199="",$F199=""),0,IF($W199="ME",$D$3*$G199,$E$3*$G199)),0)</f>
        <v>0</v>
      </c>
      <c r="V199" s="11">
        <f t="shared" si="34"/>
        <v>0</v>
      </c>
      <c r="W199" s="12" t="str">
        <f t="shared" ref="W199:W262" si="43">LEFT($E199,2)</f>
        <v/>
      </c>
      <c r="X199" s="13">
        <f t="shared" si="35"/>
        <v>0</v>
      </c>
      <c r="Y199" s="10">
        <f t="shared" si="36"/>
        <v>625.3199999999996</v>
      </c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</row>
    <row r="200" spans="2:42" ht="12.75">
      <c r="B200" s="44">
        <f>IF($B199="№",1,MAX($B$7:$B199)+1)</f>
        <v>194</v>
      </c>
      <c r="C200" s="45">
        <f t="shared" ref="C200:C263" si="44">INT($D200)</f>
        <v>0</v>
      </c>
      <c r="D200" s="31"/>
      <c r="E200" s="32"/>
      <c r="F200" s="32"/>
      <c r="G200" s="33"/>
      <c r="H200" s="34"/>
      <c r="I200" s="31"/>
      <c r="J200" s="34"/>
      <c r="K200" s="40">
        <f t="shared" si="37"/>
        <v>0</v>
      </c>
      <c r="L200" s="41">
        <f t="shared" ref="L200:L263" si="45">IFERROR($K200*4,0)</f>
        <v>0</v>
      </c>
      <c r="M200" s="10">
        <f t="shared" si="38"/>
        <v>0</v>
      </c>
      <c r="N200" s="42">
        <f t="shared" si="39"/>
        <v>0</v>
      </c>
      <c r="O200" s="43">
        <f t="shared" si="40"/>
        <v>0</v>
      </c>
      <c r="P200" s="32"/>
      <c r="Q200" s="35"/>
      <c r="R200" s="36"/>
      <c r="S200" s="32"/>
      <c r="T200" s="10">
        <f t="shared" si="41"/>
        <v>0</v>
      </c>
      <c r="U200" s="11">
        <f t="shared" si="42"/>
        <v>0</v>
      </c>
      <c r="V200" s="11">
        <f t="shared" ref="V200:V263" si="46">IFERROR(IF($P$2*$C200*$G200=0,0,IF($V199="Сумма на момент открытия сделки",$P$2,$V199+$M199+$R199)),0)</f>
        <v>0</v>
      </c>
      <c r="W200" s="12" t="str">
        <f t="shared" si="43"/>
        <v/>
      </c>
      <c r="X200" s="13">
        <f t="shared" ref="X200:X263" si="47">$D200-INT($D200)</f>
        <v>0</v>
      </c>
      <c r="Y200" s="10">
        <f t="shared" ref="Y200:Y263" si="48">$Y199+$M200+$R200</f>
        <v>625.3199999999996</v>
      </c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</row>
    <row r="201" spans="2:42" ht="12.75">
      <c r="B201" s="44">
        <f>IF($B200="№",1,MAX($B$7:$B200)+1)</f>
        <v>195</v>
      </c>
      <c r="C201" s="45">
        <f t="shared" si="44"/>
        <v>0</v>
      </c>
      <c r="D201" s="31"/>
      <c r="E201" s="32"/>
      <c r="F201" s="32"/>
      <c r="G201" s="33"/>
      <c r="H201" s="34"/>
      <c r="I201" s="31"/>
      <c r="J201" s="34"/>
      <c r="K201" s="40">
        <f t="shared" si="37"/>
        <v>0</v>
      </c>
      <c r="L201" s="41">
        <f t="shared" si="45"/>
        <v>0</v>
      </c>
      <c r="M201" s="10">
        <f t="shared" si="38"/>
        <v>0</v>
      </c>
      <c r="N201" s="42">
        <f t="shared" si="39"/>
        <v>0</v>
      </c>
      <c r="O201" s="43">
        <f t="shared" si="40"/>
        <v>0</v>
      </c>
      <c r="P201" s="32"/>
      <c r="Q201" s="35"/>
      <c r="R201" s="36"/>
      <c r="S201" s="32"/>
      <c r="T201" s="10">
        <f t="shared" si="41"/>
        <v>0</v>
      </c>
      <c r="U201" s="11">
        <f t="shared" si="42"/>
        <v>0</v>
      </c>
      <c r="V201" s="11">
        <f t="shared" si="46"/>
        <v>0</v>
      </c>
      <c r="W201" s="12" t="str">
        <f t="shared" si="43"/>
        <v/>
      </c>
      <c r="X201" s="13">
        <f t="shared" si="47"/>
        <v>0</v>
      </c>
      <c r="Y201" s="10">
        <f t="shared" si="48"/>
        <v>625.3199999999996</v>
      </c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</row>
    <row r="202" spans="2:42" ht="12.75">
      <c r="B202" s="44">
        <f>IF($B201="№",1,MAX($B$7:$B201)+1)</f>
        <v>196</v>
      </c>
      <c r="C202" s="45">
        <f t="shared" si="44"/>
        <v>0</v>
      </c>
      <c r="D202" s="31"/>
      <c r="E202" s="32"/>
      <c r="F202" s="32"/>
      <c r="G202" s="33"/>
      <c r="H202" s="34"/>
      <c r="I202" s="31"/>
      <c r="J202" s="34"/>
      <c r="K202" s="40">
        <f t="shared" si="37"/>
        <v>0</v>
      </c>
      <c r="L202" s="41">
        <f t="shared" si="45"/>
        <v>0</v>
      </c>
      <c r="M202" s="10">
        <f t="shared" si="38"/>
        <v>0</v>
      </c>
      <c r="N202" s="42">
        <f t="shared" si="39"/>
        <v>0</v>
      </c>
      <c r="O202" s="43">
        <f t="shared" si="40"/>
        <v>0</v>
      </c>
      <c r="P202" s="32"/>
      <c r="Q202" s="35"/>
      <c r="R202" s="36"/>
      <c r="S202" s="32"/>
      <c r="T202" s="10">
        <f t="shared" si="41"/>
        <v>0</v>
      </c>
      <c r="U202" s="11">
        <f t="shared" si="42"/>
        <v>0</v>
      </c>
      <c r="V202" s="11">
        <f t="shared" si="46"/>
        <v>0</v>
      </c>
      <c r="W202" s="12" t="str">
        <f t="shared" si="43"/>
        <v/>
      </c>
      <c r="X202" s="13">
        <f t="shared" si="47"/>
        <v>0</v>
      </c>
      <c r="Y202" s="10">
        <f t="shared" si="48"/>
        <v>625.3199999999996</v>
      </c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</row>
    <row r="203" spans="2:42" ht="12.75">
      <c r="B203" s="44">
        <f>IF($B202="№",1,MAX($B$7:$B202)+1)</f>
        <v>197</v>
      </c>
      <c r="C203" s="45">
        <f t="shared" si="44"/>
        <v>0</v>
      </c>
      <c r="D203" s="31"/>
      <c r="E203" s="32"/>
      <c r="F203" s="32"/>
      <c r="G203" s="33"/>
      <c r="H203" s="34"/>
      <c r="I203" s="31"/>
      <c r="J203" s="34"/>
      <c r="K203" s="40">
        <f t="shared" si="37"/>
        <v>0</v>
      </c>
      <c r="L203" s="41">
        <f t="shared" si="45"/>
        <v>0</v>
      </c>
      <c r="M203" s="10">
        <f t="shared" si="38"/>
        <v>0</v>
      </c>
      <c r="N203" s="42">
        <f t="shared" si="39"/>
        <v>0</v>
      </c>
      <c r="O203" s="43">
        <f t="shared" si="40"/>
        <v>0</v>
      </c>
      <c r="P203" s="32"/>
      <c r="Q203" s="35"/>
      <c r="R203" s="36"/>
      <c r="S203" s="32"/>
      <c r="T203" s="10">
        <f t="shared" si="41"/>
        <v>0</v>
      </c>
      <c r="U203" s="11">
        <f t="shared" si="42"/>
        <v>0</v>
      </c>
      <c r="V203" s="11">
        <f t="shared" si="46"/>
        <v>0</v>
      </c>
      <c r="W203" s="12" t="str">
        <f t="shared" si="43"/>
        <v/>
      </c>
      <c r="X203" s="13">
        <f t="shared" si="47"/>
        <v>0</v>
      </c>
      <c r="Y203" s="10">
        <f t="shared" si="48"/>
        <v>625.3199999999996</v>
      </c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</row>
    <row r="204" spans="2:42" ht="12.75">
      <c r="B204" s="44">
        <f>IF($B203="№",1,MAX($B$7:$B203)+1)</f>
        <v>198</v>
      </c>
      <c r="C204" s="45">
        <f t="shared" si="44"/>
        <v>0</v>
      </c>
      <c r="D204" s="31"/>
      <c r="E204" s="32"/>
      <c r="F204" s="32"/>
      <c r="G204" s="33"/>
      <c r="H204" s="34"/>
      <c r="I204" s="31"/>
      <c r="J204" s="34"/>
      <c r="K204" s="40">
        <f t="shared" si="37"/>
        <v>0</v>
      </c>
      <c r="L204" s="41">
        <f t="shared" si="45"/>
        <v>0</v>
      </c>
      <c r="M204" s="10">
        <f t="shared" si="38"/>
        <v>0</v>
      </c>
      <c r="N204" s="42">
        <f t="shared" si="39"/>
        <v>0</v>
      </c>
      <c r="O204" s="43">
        <f t="shared" si="40"/>
        <v>0</v>
      </c>
      <c r="P204" s="32"/>
      <c r="Q204" s="35"/>
      <c r="R204" s="36"/>
      <c r="S204" s="32"/>
      <c r="T204" s="10">
        <f t="shared" si="41"/>
        <v>0</v>
      </c>
      <c r="U204" s="11">
        <f t="shared" si="42"/>
        <v>0</v>
      </c>
      <c r="V204" s="11">
        <f t="shared" si="46"/>
        <v>0</v>
      </c>
      <c r="W204" s="12" t="str">
        <f t="shared" si="43"/>
        <v/>
      </c>
      <c r="X204" s="13">
        <f t="shared" si="47"/>
        <v>0</v>
      </c>
      <c r="Y204" s="10">
        <f t="shared" si="48"/>
        <v>625.3199999999996</v>
      </c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</row>
    <row r="205" spans="2:42" ht="12.75">
      <c r="B205" s="44">
        <f>IF($B204="№",1,MAX($B$7:$B204)+1)</f>
        <v>199</v>
      </c>
      <c r="C205" s="45">
        <f t="shared" si="44"/>
        <v>0</v>
      </c>
      <c r="D205" s="31"/>
      <c r="E205" s="32"/>
      <c r="F205" s="32"/>
      <c r="G205" s="33"/>
      <c r="H205" s="34"/>
      <c r="I205" s="31"/>
      <c r="J205" s="34"/>
      <c r="K205" s="40">
        <f t="shared" si="37"/>
        <v>0</v>
      </c>
      <c r="L205" s="41">
        <f t="shared" si="45"/>
        <v>0</v>
      </c>
      <c r="M205" s="10">
        <f t="shared" si="38"/>
        <v>0</v>
      </c>
      <c r="N205" s="42">
        <f t="shared" si="39"/>
        <v>0</v>
      </c>
      <c r="O205" s="43">
        <f t="shared" si="40"/>
        <v>0</v>
      </c>
      <c r="P205" s="32"/>
      <c r="Q205" s="35"/>
      <c r="R205" s="36"/>
      <c r="S205" s="32"/>
      <c r="T205" s="10">
        <f t="shared" si="41"/>
        <v>0</v>
      </c>
      <c r="U205" s="11">
        <f t="shared" si="42"/>
        <v>0</v>
      </c>
      <c r="V205" s="11">
        <f t="shared" si="46"/>
        <v>0</v>
      </c>
      <c r="W205" s="12" t="str">
        <f t="shared" si="43"/>
        <v/>
      </c>
      <c r="X205" s="13">
        <f t="shared" si="47"/>
        <v>0</v>
      </c>
      <c r="Y205" s="10">
        <f t="shared" si="48"/>
        <v>625.3199999999996</v>
      </c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</row>
    <row r="206" spans="2:42" ht="12.75">
      <c r="B206" s="44">
        <f>IF($B205="№",1,MAX($B$7:$B205)+1)</f>
        <v>200</v>
      </c>
      <c r="C206" s="45">
        <f t="shared" si="44"/>
        <v>0</v>
      </c>
      <c r="D206" s="31"/>
      <c r="E206" s="32"/>
      <c r="F206" s="32"/>
      <c r="G206" s="33"/>
      <c r="H206" s="34"/>
      <c r="I206" s="31"/>
      <c r="J206" s="34"/>
      <c r="K206" s="40">
        <f t="shared" si="37"/>
        <v>0</v>
      </c>
      <c r="L206" s="41">
        <f t="shared" si="45"/>
        <v>0</v>
      </c>
      <c r="M206" s="10">
        <f t="shared" si="38"/>
        <v>0</v>
      </c>
      <c r="N206" s="42">
        <f t="shared" si="39"/>
        <v>0</v>
      </c>
      <c r="O206" s="43">
        <f t="shared" si="40"/>
        <v>0</v>
      </c>
      <c r="P206" s="32"/>
      <c r="Q206" s="35"/>
      <c r="R206" s="36"/>
      <c r="S206" s="32"/>
      <c r="T206" s="10">
        <f t="shared" si="41"/>
        <v>0</v>
      </c>
      <c r="U206" s="11">
        <f t="shared" si="42"/>
        <v>0</v>
      </c>
      <c r="V206" s="11">
        <f t="shared" si="46"/>
        <v>0</v>
      </c>
      <c r="W206" s="12" t="str">
        <f t="shared" si="43"/>
        <v/>
      </c>
      <c r="X206" s="13">
        <f t="shared" si="47"/>
        <v>0</v>
      </c>
      <c r="Y206" s="10">
        <f t="shared" si="48"/>
        <v>625.3199999999996</v>
      </c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</row>
    <row r="207" spans="2:42" ht="12.75">
      <c r="B207" s="44">
        <f>IF($B206="№",1,MAX($B$7:$B206)+1)</f>
        <v>201</v>
      </c>
      <c r="C207" s="45">
        <f t="shared" si="44"/>
        <v>0</v>
      </c>
      <c r="D207" s="31"/>
      <c r="E207" s="32"/>
      <c r="F207" s="32"/>
      <c r="G207" s="33"/>
      <c r="H207" s="34"/>
      <c r="I207" s="31"/>
      <c r="J207" s="34"/>
      <c r="K207" s="40">
        <f t="shared" si="37"/>
        <v>0</v>
      </c>
      <c r="L207" s="41">
        <f t="shared" si="45"/>
        <v>0</v>
      </c>
      <c r="M207" s="10">
        <f t="shared" si="38"/>
        <v>0</v>
      </c>
      <c r="N207" s="42">
        <f t="shared" si="39"/>
        <v>0</v>
      </c>
      <c r="O207" s="43">
        <f t="shared" si="40"/>
        <v>0</v>
      </c>
      <c r="P207" s="32"/>
      <c r="Q207" s="35"/>
      <c r="R207" s="36"/>
      <c r="S207" s="32"/>
      <c r="T207" s="10">
        <f t="shared" si="41"/>
        <v>0</v>
      </c>
      <c r="U207" s="11">
        <f t="shared" si="42"/>
        <v>0</v>
      </c>
      <c r="V207" s="11">
        <f t="shared" si="46"/>
        <v>0</v>
      </c>
      <c r="W207" s="12" t="str">
        <f t="shared" si="43"/>
        <v/>
      </c>
      <c r="X207" s="13">
        <f t="shared" si="47"/>
        <v>0</v>
      </c>
      <c r="Y207" s="10">
        <f t="shared" si="48"/>
        <v>625.3199999999996</v>
      </c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</row>
    <row r="208" spans="2:42" ht="12.75">
      <c r="B208" s="44">
        <f>IF($B207="№",1,MAX($B$7:$B207)+1)</f>
        <v>202</v>
      </c>
      <c r="C208" s="45">
        <f t="shared" si="44"/>
        <v>0</v>
      </c>
      <c r="D208" s="31"/>
      <c r="E208" s="32"/>
      <c r="F208" s="32"/>
      <c r="G208" s="33"/>
      <c r="H208" s="34"/>
      <c r="I208" s="31"/>
      <c r="J208" s="34"/>
      <c r="K208" s="40">
        <f t="shared" si="37"/>
        <v>0</v>
      </c>
      <c r="L208" s="41">
        <f t="shared" si="45"/>
        <v>0</v>
      </c>
      <c r="M208" s="10">
        <f t="shared" si="38"/>
        <v>0</v>
      </c>
      <c r="N208" s="42">
        <f t="shared" si="39"/>
        <v>0</v>
      </c>
      <c r="O208" s="43">
        <f t="shared" si="40"/>
        <v>0</v>
      </c>
      <c r="P208" s="32"/>
      <c r="Q208" s="35"/>
      <c r="R208" s="36"/>
      <c r="S208" s="32"/>
      <c r="T208" s="10">
        <f t="shared" si="41"/>
        <v>0</v>
      </c>
      <c r="U208" s="11">
        <f t="shared" si="42"/>
        <v>0</v>
      </c>
      <c r="V208" s="11">
        <f t="shared" si="46"/>
        <v>0</v>
      </c>
      <c r="W208" s="12" t="str">
        <f t="shared" si="43"/>
        <v/>
      </c>
      <c r="X208" s="13">
        <f t="shared" si="47"/>
        <v>0</v>
      </c>
      <c r="Y208" s="10">
        <f t="shared" si="48"/>
        <v>625.3199999999996</v>
      </c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</row>
    <row r="209" spans="2:42" ht="12.75">
      <c r="B209" s="44">
        <f>IF($B208="№",1,MAX($B$7:$B208)+1)</f>
        <v>203</v>
      </c>
      <c r="C209" s="45">
        <f t="shared" si="44"/>
        <v>0</v>
      </c>
      <c r="D209" s="31"/>
      <c r="E209" s="32"/>
      <c r="F209" s="32"/>
      <c r="G209" s="33"/>
      <c r="H209" s="34"/>
      <c r="I209" s="31"/>
      <c r="J209" s="34"/>
      <c r="K209" s="40">
        <f t="shared" si="37"/>
        <v>0</v>
      </c>
      <c r="L209" s="41">
        <f t="shared" si="45"/>
        <v>0</v>
      </c>
      <c r="M209" s="10">
        <f t="shared" si="38"/>
        <v>0</v>
      </c>
      <c r="N209" s="42">
        <f t="shared" si="39"/>
        <v>0</v>
      </c>
      <c r="O209" s="43">
        <f t="shared" si="40"/>
        <v>0</v>
      </c>
      <c r="P209" s="32"/>
      <c r="Q209" s="35"/>
      <c r="R209" s="36"/>
      <c r="S209" s="32"/>
      <c r="T209" s="10">
        <f t="shared" si="41"/>
        <v>0</v>
      </c>
      <c r="U209" s="11">
        <f t="shared" si="42"/>
        <v>0</v>
      </c>
      <c r="V209" s="11">
        <f t="shared" si="46"/>
        <v>0</v>
      </c>
      <c r="W209" s="12" t="str">
        <f t="shared" si="43"/>
        <v/>
      </c>
      <c r="X209" s="13">
        <f t="shared" si="47"/>
        <v>0</v>
      </c>
      <c r="Y209" s="10">
        <f t="shared" si="48"/>
        <v>625.3199999999996</v>
      </c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</row>
    <row r="210" spans="2:42" ht="12.75">
      <c r="B210" s="44">
        <f>IF($B209="№",1,MAX($B$7:$B209)+1)</f>
        <v>204</v>
      </c>
      <c r="C210" s="45">
        <f t="shared" si="44"/>
        <v>0</v>
      </c>
      <c r="D210" s="31"/>
      <c r="E210" s="32"/>
      <c r="F210" s="32"/>
      <c r="G210" s="33"/>
      <c r="H210" s="34"/>
      <c r="I210" s="31"/>
      <c r="J210" s="34"/>
      <c r="K210" s="40">
        <f t="shared" si="37"/>
        <v>0</v>
      </c>
      <c r="L210" s="41">
        <f t="shared" si="45"/>
        <v>0</v>
      </c>
      <c r="M210" s="10">
        <f t="shared" si="38"/>
        <v>0</v>
      </c>
      <c r="N210" s="42">
        <f t="shared" si="39"/>
        <v>0</v>
      </c>
      <c r="O210" s="43">
        <f t="shared" si="40"/>
        <v>0</v>
      </c>
      <c r="P210" s="32"/>
      <c r="Q210" s="35"/>
      <c r="R210" s="36"/>
      <c r="S210" s="32"/>
      <c r="T210" s="10">
        <f t="shared" si="41"/>
        <v>0</v>
      </c>
      <c r="U210" s="11">
        <f t="shared" si="42"/>
        <v>0</v>
      </c>
      <c r="V210" s="11">
        <f t="shared" si="46"/>
        <v>0</v>
      </c>
      <c r="W210" s="12" t="str">
        <f t="shared" si="43"/>
        <v/>
      </c>
      <c r="X210" s="13">
        <f t="shared" si="47"/>
        <v>0</v>
      </c>
      <c r="Y210" s="10">
        <f t="shared" si="48"/>
        <v>625.3199999999996</v>
      </c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</row>
    <row r="211" spans="2:42" ht="12.75">
      <c r="B211" s="44">
        <f>IF($B210="№",1,MAX($B$7:$B210)+1)</f>
        <v>205</v>
      </c>
      <c r="C211" s="45">
        <f t="shared" si="44"/>
        <v>0</v>
      </c>
      <c r="D211" s="31"/>
      <c r="E211" s="32"/>
      <c r="F211" s="32"/>
      <c r="G211" s="33"/>
      <c r="H211" s="34"/>
      <c r="I211" s="31"/>
      <c r="J211" s="34"/>
      <c r="K211" s="40">
        <f t="shared" si="37"/>
        <v>0</v>
      </c>
      <c r="L211" s="41">
        <f t="shared" si="45"/>
        <v>0</v>
      </c>
      <c r="M211" s="10">
        <f t="shared" si="38"/>
        <v>0</v>
      </c>
      <c r="N211" s="42">
        <f t="shared" si="39"/>
        <v>0</v>
      </c>
      <c r="O211" s="43">
        <f t="shared" si="40"/>
        <v>0</v>
      </c>
      <c r="P211" s="32"/>
      <c r="Q211" s="35"/>
      <c r="R211" s="36"/>
      <c r="S211" s="32"/>
      <c r="T211" s="10">
        <f t="shared" si="41"/>
        <v>0</v>
      </c>
      <c r="U211" s="11">
        <f t="shared" si="42"/>
        <v>0</v>
      </c>
      <c r="V211" s="11">
        <f t="shared" si="46"/>
        <v>0</v>
      </c>
      <c r="W211" s="12" t="str">
        <f t="shared" si="43"/>
        <v/>
      </c>
      <c r="X211" s="13">
        <f t="shared" si="47"/>
        <v>0</v>
      </c>
      <c r="Y211" s="10">
        <f t="shared" si="48"/>
        <v>625.3199999999996</v>
      </c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</row>
    <row r="212" spans="2:42" ht="12.75">
      <c r="B212" s="44">
        <f>IF($B211="№",1,MAX($B$7:$B211)+1)</f>
        <v>206</v>
      </c>
      <c r="C212" s="45">
        <f t="shared" si="44"/>
        <v>0</v>
      </c>
      <c r="D212" s="31"/>
      <c r="E212" s="32"/>
      <c r="F212" s="32"/>
      <c r="G212" s="33"/>
      <c r="H212" s="34"/>
      <c r="I212" s="31"/>
      <c r="J212" s="34"/>
      <c r="K212" s="40">
        <f t="shared" si="37"/>
        <v>0</v>
      </c>
      <c r="L212" s="41">
        <f t="shared" si="45"/>
        <v>0</v>
      </c>
      <c r="M212" s="10">
        <f t="shared" si="38"/>
        <v>0</v>
      </c>
      <c r="N212" s="42">
        <f t="shared" si="39"/>
        <v>0</v>
      </c>
      <c r="O212" s="43">
        <f t="shared" si="40"/>
        <v>0</v>
      </c>
      <c r="P212" s="32"/>
      <c r="Q212" s="35"/>
      <c r="R212" s="36"/>
      <c r="S212" s="32"/>
      <c r="T212" s="10">
        <f t="shared" si="41"/>
        <v>0</v>
      </c>
      <c r="U212" s="11">
        <f t="shared" si="42"/>
        <v>0</v>
      </c>
      <c r="V212" s="11">
        <f t="shared" si="46"/>
        <v>0</v>
      </c>
      <c r="W212" s="12" t="str">
        <f t="shared" si="43"/>
        <v/>
      </c>
      <c r="X212" s="13">
        <f t="shared" si="47"/>
        <v>0</v>
      </c>
      <c r="Y212" s="10">
        <f t="shared" si="48"/>
        <v>625.3199999999996</v>
      </c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</row>
    <row r="213" spans="2:42" ht="12.75">
      <c r="B213" s="44">
        <f>IF($B212="№",1,MAX($B$7:$B212)+1)</f>
        <v>207</v>
      </c>
      <c r="C213" s="45">
        <f t="shared" si="44"/>
        <v>0</v>
      </c>
      <c r="D213" s="31"/>
      <c r="E213" s="32"/>
      <c r="F213" s="32"/>
      <c r="G213" s="33"/>
      <c r="H213" s="34"/>
      <c r="I213" s="31"/>
      <c r="J213" s="34"/>
      <c r="K213" s="40">
        <f t="shared" si="37"/>
        <v>0</v>
      </c>
      <c r="L213" s="41">
        <f t="shared" si="45"/>
        <v>0</v>
      </c>
      <c r="M213" s="10">
        <f t="shared" si="38"/>
        <v>0</v>
      </c>
      <c r="N213" s="42">
        <f t="shared" si="39"/>
        <v>0</v>
      </c>
      <c r="O213" s="43">
        <f t="shared" si="40"/>
        <v>0</v>
      </c>
      <c r="P213" s="32"/>
      <c r="Q213" s="35"/>
      <c r="R213" s="36"/>
      <c r="S213" s="32"/>
      <c r="T213" s="10">
        <f t="shared" si="41"/>
        <v>0</v>
      </c>
      <c r="U213" s="11">
        <f t="shared" si="42"/>
        <v>0</v>
      </c>
      <c r="V213" s="11">
        <f t="shared" si="46"/>
        <v>0</v>
      </c>
      <c r="W213" s="12" t="str">
        <f t="shared" si="43"/>
        <v/>
      </c>
      <c r="X213" s="13">
        <f t="shared" si="47"/>
        <v>0</v>
      </c>
      <c r="Y213" s="10">
        <f t="shared" si="48"/>
        <v>625.3199999999996</v>
      </c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</row>
    <row r="214" spans="2:42" ht="12.75">
      <c r="B214" s="44">
        <f>IF($B213="№",1,MAX($B$7:$B213)+1)</f>
        <v>208</v>
      </c>
      <c r="C214" s="45">
        <f t="shared" si="44"/>
        <v>0</v>
      </c>
      <c r="D214" s="31"/>
      <c r="E214" s="32"/>
      <c r="F214" s="32"/>
      <c r="G214" s="33"/>
      <c r="H214" s="34"/>
      <c r="I214" s="31"/>
      <c r="J214" s="34"/>
      <c r="K214" s="40">
        <f t="shared" si="37"/>
        <v>0</v>
      </c>
      <c r="L214" s="41">
        <f t="shared" si="45"/>
        <v>0</v>
      </c>
      <c r="M214" s="10">
        <f t="shared" si="38"/>
        <v>0</v>
      </c>
      <c r="N214" s="42">
        <f t="shared" si="39"/>
        <v>0</v>
      </c>
      <c r="O214" s="43">
        <f t="shared" si="40"/>
        <v>0</v>
      </c>
      <c r="P214" s="32"/>
      <c r="Q214" s="35"/>
      <c r="R214" s="36"/>
      <c r="S214" s="32"/>
      <c r="T214" s="10">
        <f t="shared" si="41"/>
        <v>0</v>
      </c>
      <c r="U214" s="11">
        <f t="shared" si="42"/>
        <v>0</v>
      </c>
      <c r="V214" s="11">
        <f t="shared" si="46"/>
        <v>0</v>
      </c>
      <c r="W214" s="12" t="str">
        <f t="shared" si="43"/>
        <v/>
      </c>
      <c r="X214" s="13">
        <f t="shared" si="47"/>
        <v>0</v>
      </c>
      <c r="Y214" s="10">
        <f t="shared" si="48"/>
        <v>625.3199999999996</v>
      </c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</row>
    <row r="215" spans="2:42" ht="12.75">
      <c r="B215" s="44">
        <f>IF($B214="№",1,MAX($B$7:$B214)+1)</f>
        <v>209</v>
      </c>
      <c r="C215" s="45">
        <f t="shared" si="44"/>
        <v>0</v>
      </c>
      <c r="D215" s="31"/>
      <c r="E215" s="32"/>
      <c r="F215" s="32"/>
      <c r="G215" s="33"/>
      <c r="H215" s="34"/>
      <c r="I215" s="31"/>
      <c r="J215" s="34"/>
      <c r="K215" s="40">
        <f t="shared" si="37"/>
        <v>0</v>
      </c>
      <c r="L215" s="41">
        <f t="shared" si="45"/>
        <v>0</v>
      </c>
      <c r="M215" s="10">
        <f t="shared" si="38"/>
        <v>0</v>
      </c>
      <c r="N215" s="42">
        <f t="shared" si="39"/>
        <v>0</v>
      </c>
      <c r="O215" s="43">
        <f t="shared" si="40"/>
        <v>0</v>
      </c>
      <c r="P215" s="32"/>
      <c r="Q215" s="35"/>
      <c r="R215" s="36"/>
      <c r="S215" s="32"/>
      <c r="T215" s="10">
        <f t="shared" si="41"/>
        <v>0</v>
      </c>
      <c r="U215" s="11">
        <f t="shared" si="42"/>
        <v>0</v>
      </c>
      <c r="V215" s="11">
        <f t="shared" si="46"/>
        <v>0</v>
      </c>
      <c r="W215" s="12" t="str">
        <f t="shared" si="43"/>
        <v/>
      </c>
      <c r="X215" s="13">
        <f t="shared" si="47"/>
        <v>0</v>
      </c>
      <c r="Y215" s="10">
        <f t="shared" si="48"/>
        <v>625.3199999999996</v>
      </c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</row>
    <row r="216" spans="2:42" ht="12.75">
      <c r="B216" s="44">
        <f>IF($B215="№",1,MAX($B$7:$B215)+1)</f>
        <v>210</v>
      </c>
      <c r="C216" s="45">
        <f t="shared" si="44"/>
        <v>0</v>
      </c>
      <c r="D216" s="31"/>
      <c r="E216" s="32"/>
      <c r="F216" s="32"/>
      <c r="G216" s="33"/>
      <c r="H216" s="34"/>
      <c r="I216" s="31"/>
      <c r="J216" s="34"/>
      <c r="K216" s="40">
        <f t="shared" si="37"/>
        <v>0</v>
      </c>
      <c r="L216" s="41">
        <f t="shared" si="45"/>
        <v>0</v>
      </c>
      <c r="M216" s="10">
        <f t="shared" si="38"/>
        <v>0</v>
      </c>
      <c r="N216" s="42">
        <f t="shared" si="39"/>
        <v>0</v>
      </c>
      <c r="O216" s="43">
        <f t="shared" si="40"/>
        <v>0</v>
      </c>
      <c r="P216" s="32"/>
      <c r="Q216" s="35"/>
      <c r="R216" s="36"/>
      <c r="S216" s="32"/>
      <c r="T216" s="10">
        <f t="shared" si="41"/>
        <v>0</v>
      </c>
      <c r="U216" s="11">
        <f t="shared" si="42"/>
        <v>0</v>
      </c>
      <c r="V216" s="11">
        <f t="shared" si="46"/>
        <v>0</v>
      </c>
      <c r="W216" s="12" t="str">
        <f t="shared" si="43"/>
        <v/>
      </c>
      <c r="X216" s="13">
        <f t="shared" si="47"/>
        <v>0</v>
      </c>
      <c r="Y216" s="10">
        <f t="shared" si="48"/>
        <v>625.3199999999996</v>
      </c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</row>
    <row r="217" spans="2:42" ht="12.75">
      <c r="B217" s="44">
        <f>IF($B216="№",1,MAX($B$7:$B216)+1)</f>
        <v>211</v>
      </c>
      <c r="C217" s="45">
        <f t="shared" si="44"/>
        <v>0</v>
      </c>
      <c r="D217" s="31"/>
      <c r="E217" s="32"/>
      <c r="F217" s="32"/>
      <c r="G217" s="33"/>
      <c r="H217" s="34"/>
      <c r="I217" s="31"/>
      <c r="J217" s="34"/>
      <c r="K217" s="40">
        <f t="shared" si="37"/>
        <v>0</v>
      </c>
      <c r="L217" s="41">
        <f t="shared" si="45"/>
        <v>0</v>
      </c>
      <c r="M217" s="10">
        <f t="shared" si="38"/>
        <v>0</v>
      </c>
      <c r="N217" s="42">
        <f t="shared" si="39"/>
        <v>0</v>
      </c>
      <c r="O217" s="43">
        <f t="shared" si="40"/>
        <v>0</v>
      </c>
      <c r="P217" s="32"/>
      <c r="Q217" s="35"/>
      <c r="R217" s="36"/>
      <c r="S217" s="32"/>
      <c r="T217" s="10">
        <f t="shared" si="41"/>
        <v>0</v>
      </c>
      <c r="U217" s="11">
        <f t="shared" si="42"/>
        <v>0</v>
      </c>
      <c r="V217" s="11">
        <f t="shared" si="46"/>
        <v>0</v>
      </c>
      <c r="W217" s="12" t="str">
        <f t="shared" si="43"/>
        <v/>
      </c>
      <c r="X217" s="13">
        <f t="shared" si="47"/>
        <v>0</v>
      </c>
      <c r="Y217" s="10">
        <f t="shared" si="48"/>
        <v>625.3199999999996</v>
      </c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</row>
    <row r="218" spans="2:42" ht="12.75">
      <c r="B218" s="44">
        <f>IF($B217="№",1,MAX($B$7:$B217)+1)</f>
        <v>212</v>
      </c>
      <c r="C218" s="45">
        <f t="shared" si="44"/>
        <v>0</v>
      </c>
      <c r="D218" s="31"/>
      <c r="E218" s="32"/>
      <c r="F218" s="32"/>
      <c r="G218" s="33"/>
      <c r="H218" s="34"/>
      <c r="I218" s="31"/>
      <c r="J218" s="34"/>
      <c r="K218" s="40">
        <f t="shared" si="37"/>
        <v>0</v>
      </c>
      <c r="L218" s="41">
        <f t="shared" si="45"/>
        <v>0</v>
      </c>
      <c r="M218" s="10">
        <f t="shared" si="38"/>
        <v>0</v>
      </c>
      <c r="N218" s="42">
        <f t="shared" si="39"/>
        <v>0</v>
      </c>
      <c r="O218" s="43">
        <f t="shared" si="40"/>
        <v>0</v>
      </c>
      <c r="P218" s="32"/>
      <c r="Q218" s="35"/>
      <c r="R218" s="36"/>
      <c r="S218" s="32"/>
      <c r="T218" s="10">
        <f t="shared" si="41"/>
        <v>0</v>
      </c>
      <c r="U218" s="11">
        <f t="shared" si="42"/>
        <v>0</v>
      </c>
      <c r="V218" s="11">
        <f t="shared" si="46"/>
        <v>0</v>
      </c>
      <c r="W218" s="12" t="str">
        <f t="shared" si="43"/>
        <v/>
      </c>
      <c r="X218" s="13">
        <f t="shared" si="47"/>
        <v>0</v>
      </c>
      <c r="Y218" s="10">
        <f t="shared" si="48"/>
        <v>625.3199999999996</v>
      </c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</row>
    <row r="219" spans="2:42" ht="12.75">
      <c r="B219" s="44">
        <f>IF($B218="№",1,MAX($B$7:$B218)+1)</f>
        <v>213</v>
      </c>
      <c r="C219" s="45">
        <f t="shared" si="44"/>
        <v>0</v>
      </c>
      <c r="D219" s="31"/>
      <c r="E219" s="32"/>
      <c r="F219" s="32"/>
      <c r="G219" s="33"/>
      <c r="H219" s="34"/>
      <c r="I219" s="31"/>
      <c r="J219" s="34"/>
      <c r="K219" s="40">
        <f t="shared" si="37"/>
        <v>0</v>
      </c>
      <c r="L219" s="41">
        <f t="shared" si="45"/>
        <v>0</v>
      </c>
      <c r="M219" s="10">
        <f t="shared" si="38"/>
        <v>0</v>
      </c>
      <c r="N219" s="42">
        <f t="shared" si="39"/>
        <v>0</v>
      </c>
      <c r="O219" s="43">
        <f t="shared" si="40"/>
        <v>0</v>
      </c>
      <c r="P219" s="32"/>
      <c r="Q219" s="35"/>
      <c r="R219" s="36"/>
      <c r="S219" s="32"/>
      <c r="T219" s="10">
        <f t="shared" si="41"/>
        <v>0</v>
      </c>
      <c r="U219" s="11">
        <f t="shared" si="42"/>
        <v>0</v>
      </c>
      <c r="V219" s="11">
        <f t="shared" si="46"/>
        <v>0</v>
      </c>
      <c r="W219" s="12" t="str">
        <f t="shared" si="43"/>
        <v/>
      </c>
      <c r="X219" s="13">
        <f t="shared" si="47"/>
        <v>0</v>
      </c>
      <c r="Y219" s="10">
        <f t="shared" si="48"/>
        <v>625.3199999999996</v>
      </c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</row>
    <row r="220" spans="2:42" ht="12.75">
      <c r="B220" s="44">
        <f>IF($B219="№",1,MAX($B$7:$B219)+1)</f>
        <v>214</v>
      </c>
      <c r="C220" s="45">
        <f t="shared" si="44"/>
        <v>0</v>
      </c>
      <c r="D220" s="31"/>
      <c r="E220" s="32"/>
      <c r="F220" s="32"/>
      <c r="G220" s="33"/>
      <c r="H220" s="34"/>
      <c r="I220" s="31"/>
      <c r="J220" s="34"/>
      <c r="K220" s="40">
        <f t="shared" si="37"/>
        <v>0</v>
      </c>
      <c r="L220" s="41">
        <f t="shared" si="45"/>
        <v>0</v>
      </c>
      <c r="M220" s="10">
        <f t="shared" si="38"/>
        <v>0</v>
      </c>
      <c r="N220" s="42">
        <f t="shared" si="39"/>
        <v>0</v>
      </c>
      <c r="O220" s="43">
        <f t="shared" si="40"/>
        <v>0</v>
      </c>
      <c r="P220" s="32"/>
      <c r="Q220" s="35"/>
      <c r="R220" s="36"/>
      <c r="S220" s="32"/>
      <c r="T220" s="10">
        <f t="shared" si="41"/>
        <v>0</v>
      </c>
      <c r="U220" s="11">
        <f t="shared" si="42"/>
        <v>0</v>
      </c>
      <c r="V220" s="11">
        <f t="shared" si="46"/>
        <v>0</v>
      </c>
      <c r="W220" s="12" t="str">
        <f t="shared" si="43"/>
        <v/>
      </c>
      <c r="X220" s="13">
        <f t="shared" si="47"/>
        <v>0</v>
      </c>
      <c r="Y220" s="10">
        <f t="shared" si="48"/>
        <v>625.3199999999996</v>
      </c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</row>
    <row r="221" spans="2:42" ht="12.75">
      <c r="B221" s="44">
        <f>IF($B220="№",1,MAX($B$7:$B220)+1)</f>
        <v>215</v>
      </c>
      <c r="C221" s="45">
        <f t="shared" si="44"/>
        <v>0</v>
      </c>
      <c r="D221" s="31"/>
      <c r="E221" s="32"/>
      <c r="F221" s="32"/>
      <c r="G221" s="33"/>
      <c r="H221" s="34"/>
      <c r="I221" s="31"/>
      <c r="J221" s="34"/>
      <c r="K221" s="40">
        <f t="shared" si="37"/>
        <v>0</v>
      </c>
      <c r="L221" s="41">
        <f t="shared" si="45"/>
        <v>0</v>
      </c>
      <c r="M221" s="10">
        <f t="shared" si="38"/>
        <v>0</v>
      </c>
      <c r="N221" s="42">
        <f t="shared" si="39"/>
        <v>0</v>
      </c>
      <c r="O221" s="43">
        <f t="shared" si="40"/>
        <v>0</v>
      </c>
      <c r="P221" s="32"/>
      <c r="Q221" s="35"/>
      <c r="R221" s="36"/>
      <c r="S221" s="32"/>
      <c r="T221" s="10">
        <f t="shared" si="41"/>
        <v>0</v>
      </c>
      <c r="U221" s="11">
        <f t="shared" si="42"/>
        <v>0</v>
      </c>
      <c r="V221" s="11">
        <f t="shared" si="46"/>
        <v>0</v>
      </c>
      <c r="W221" s="12" t="str">
        <f t="shared" si="43"/>
        <v/>
      </c>
      <c r="X221" s="13">
        <f t="shared" si="47"/>
        <v>0</v>
      </c>
      <c r="Y221" s="10">
        <f t="shared" si="48"/>
        <v>625.3199999999996</v>
      </c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</row>
    <row r="222" spans="2:42" ht="12.75">
      <c r="B222" s="44">
        <f>IF($B221="№",1,MAX($B$7:$B221)+1)</f>
        <v>216</v>
      </c>
      <c r="C222" s="45">
        <f t="shared" si="44"/>
        <v>0</v>
      </c>
      <c r="D222" s="31"/>
      <c r="E222" s="32"/>
      <c r="F222" s="32"/>
      <c r="G222" s="33"/>
      <c r="H222" s="34"/>
      <c r="I222" s="31"/>
      <c r="J222" s="34"/>
      <c r="K222" s="40">
        <f t="shared" si="37"/>
        <v>0</v>
      </c>
      <c r="L222" s="41">
        <f t="shared" si="45"/>
        <v>0</v>
      </c>
      <c r="M222" s="10">
        <f t="shared" si="38"/>
        <v>0</v>
      </c>
      <c r="N222" s="42">
        <f t="shared" si="39"/>
        <v>0</v>
      </c>
      <c r="O222" s="43">
        <f t="shared" si="40"/>
        <v>0</v>
      </c>
      <c r="P222" s="32"/>
      <c r="Q222" s="35"/>
      <c r="R222" s="36"/>
      <c r="S222" s="32"/>
      <c r="T222" s="10">
        <f t="shared" si="41"/>
        <v>0</v>
      </c>
      <c r="U222" s="11">
        <f t="shared" si="42"/>
        <v>0</v>
      </c>
      <c r="V222" s="11">
        <f t="shared" si="46"/>
        <v>0</v>
      </c>
      <c r="W222" s="12" t="str">
        <f t="shared" si="43"/>
        <v/>
      </c>
      <c r="X222" s="13">
        <f t="shared" si="47"/>
        <v>0</v>
      </c>
      <c r="Y222" s="10">
        <f t="shared" si="48"/>
        <v>625.3199999999996</v>
      </c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</row>
    <row r="223" spans="2:42" ht="12.75">
      <c r="B223" s="44">
        <f>IF($B222="№",1,MAX($B$7:$B222)+1)</f>
        <v>217</v>
      </c>
      <c r="C223" s="45">
        <f t="shared" si="44"/>
        <v>0</v>
      </c>
      <c r="D223" s="31"/>
      <c r="E223" s="32"/>
      <c r="F223" s="32"/>
      <c r="G223" s="33"/>
      <c r="H223" s="34"/>
      <c r="I223" s="31"/>
      <c r="J223" s="34"/>
      <c r="K223" s="40">
        <f t="shared" si="37"/>
        <v>0</v>
      </c>
      <c r="L223" s="41">
        <f t="shared" si="45"/>
        <v>0</v>
      </c>
      <c r="M223" s="10">
        <f t="shared" si="38"/>
        <v>0</v>
      </c>
      <c r="N223" s="42">
        <f t="shared" si="39"/>
        <v>0</v>
      </c>
      <c r="O223" s="43">
        <f t="shared" si="40"/>
        <v>0</v>
      </c>
      <c r="P223" s="32"/>
      <c r="Q223" s="35"/>
      <c r="R223" s="36"/>
      <c r="S223" s="32"/>
      <c r="T223" s="10">
        <f t="shared" si="41"/>
        <v>0</v>
      </c>
      <c r="U223" s="11">
        <f t="shared" si="42"/>
        <v>0</v>
      </c>
      <c r="V223" s="11">
        <f t="shared" si="46"/>
        <v>0</v>
      </c>
      <c r="W223" s="12" t="str">
        <f t="shared" si="43"/>
        <v/>
      </c>
      <c r="X223" s="13">
        <f t="shared" si="47"/>
        <v>0</v>
      </c>
      <c r="Y223" s="10">
        <f t="shared" si="48"/>
        <v>625.3199999999996</v>
      </c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</row>
    <row r="224" spans="2:42" ht="12.75">
      <c r="B224" s="44">
        <f>IF($B223="№",1,MAX($B$7:$B223)+1)</f>
        <v>218</v>
      </c>
      <c r="C224" s="45">
        <f t="shared" si="44"/>
        <v>0</v>
      </c>
      <c r="D224" s="31"/>
      <c r="E224" s="32"/>
      <c r="F224" s="32"/>
      <c r="G224" s="33"/>
      <c r="H224" s="34"/>
      <c r="I224" s="31"/>
      <c r="J224" s="34"/>
      <c r="K224" s="40">
        <f t="shared" si="37"/>
        <v>0</v>
      </c>
      <c r="L224" s="41">
        <f t="shared" si="45"/>
        <v>0</v>
      </c>
      <c r="M224" s="10">
        <f t="shared" si="38"/>
        <v>0</v>
      </c>
      <c r="N224" s="42">
        <f t="shared" si="39"/>
        <v>0</v>
      </c>
      <c r="O224" s="43">
        <f t="shared" si="40"/>
        <v>0</v>
      </c>
      <c r="P224" s="32"/>
      <c r="Q224" s="35"/>
      <c r="R224" s="36"/>
      <c r="S224" s="32"/>
      <c r="T224" s="10">
        <f t="shared" si="41"/>
        <v>0</v>
      </c>
      <c r="U224" s="11">
        <f t="shared" si="42"/>
        <v>0</v>
      </c>
      <c r="V224" s="11">
        <f t="shared" si="46"/>
        <v>0</v>
      </c>
      <c r="W224" s="12" t="str">
        <f t="shared" si="43"/>
        <v/>
      </c>
      <c r="X224" s="13">
        <f t="shared" si="47"/>
        <v>0</v>
      </c>
      <c r="Y224" s="10">
        <f t="shared" si="48"/>
        <v>625.3199999999996</v>
      </c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</row>
    <row r="225" spans="2:42" ht="12.75">
      <c r="B225" s="44">
        <f>IF($B224="№",1,MAX($B$7:$B224)+1)</f>
        <v>219</v>
      </c>
      <c r="C225" s="45">
        <f t="shared" si="44"/>
        <v>0</v>
      </c>
      <c r="D225" s="31"/>
      <c r="E225" s="32"/>
      <c r="F225" s="32"/>
      <c r="G225" s="33"/>
      <c r="H225" s="34"/>
      <c r="I225" s="31"/>
      <c r="J225" s="34"/>
      <c r="K225" s="40">
        <f t="shared" si="37"/>
        <v>0</v>
      </c>
      <c r="L225" s="41">
        <f t="shared" si="45"/>
        <v>0</v>
      </c>
      <c r="M225" s="10">
        <f t="shared" si="38"/>
        <v>0</v>
      </c>
      <c r="N225" s="42">
        <f t="shared" si="39"/>
        <v>0</v>
      </c>
      <c r="O225" s="43">
        <f t="shared" si="40"/>
        <v>0</v>
      </c>
      <c r="P225" s="32"/>
      <c r="Q225" s="35"/>
      <c r="R225" s="36"/>
      <c r="S225" s="32"/>
      <c r="T225" s="10">
        <f t="shared" si="41"/>
        <v>0</v>
      </c>
      <c r="U225" s="11">
        <f t="shared" si="42"/>
        <v>0</v>
      </c>
      <c r="V225" s="11">
        <f t="shared" si="46"/>
        <v>0</v>
      </c>
      <c r="W225" s="12" t="str">
        <f t="shared" si="43"/>
        <v/>
      </c>
      <c r="X225" s="13">
        <f t="shared" si="47"/>
        <v>0</v>
      </c>
      <c r="Y225" s="10">
        <f t="shared" si="48"/>
        <v>625.3199999999996</v>
      </c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</row>
    <row r="226" spans="2:42" ht="12.75">
      <c r="B226" s="44">
        <f>IF($B225="№",1,MAX($B$7:$B225)+1)</f>
        <v>220</v>
      </c>
      <c r="C226" s="45">
        <f t="shared" si="44"/>
        <v>0</v>
      </c>
      <c r="D226" s="31"/>
      <c r="E226" s="32"/>
      <c r="F226" s="32"/>
      <c r="G226" s="33"/>
      <c r="H226" s="34"/>
      <c r="I226" s="31"/>
      <c r="J226" s="34"/>
      <c r="K226" s="40">
        <f t="shared" si="37"/>
        <v>0</v>
      </c>
      <c r="L226" s="41">
        <f t="shared" si="45"/>
        <v>0</v>
      </c>
      <c r="M226" s="10">
        <f t="shared" si="38"/>
        <v>0</v>
      </c>
      <c r="N226" s="42">
        <f t="shared" si="39"/>
        <v>0</v>
      </c>
      <c r="O226" s="43">
        <f t="shared" si="40"/>
        <v>0</v>
      </c>
      <c r="P226" s="32"/>
      <c r="Q226" s="35"/>
      <c r="R226" s="36"/>
      <c r="S226" s="32"/>
      <c r="T226" s="10">
        <f t="shared" si="41"/>
        <v>0</v>
      </c>
      <c r="U226" s="11">
        <f t="shared" si="42"/>
        <v>0</v>
      </c>
      <c r="V226" s="11">
        <f t="shared" si="46"/>
        <v>0</v>
      </c>
      <c r="W226" s="12" t="str">
        <f t="shared" si="43"/>
        <v/>
      </c>
      <c r="X226" s="13">
        <f t="shared" si="47"/>
        <v>0</v>
      </c>
      <c r="Y226" s="10">
        <f t="shared" si="48"/>
        <v>625.3199999999996</v>
      </c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</row>
    <row r="227" spans="2:42" ht="12.75">
      <c r="B227" s="44">
        <f>IF($B226="№",1,MAX($B$7:$B226)+1)</f>
        <v>221</v>
      </c>
      <c r="C227" s="45">
        <f t="shared" si="44"/>
        <v>0</v>
      </c>
      <c r="D227" s="31"/>
      <c r="E227" s="32"/>
      <c r="F227" s="32"/>
      <c r="G227" s="33"/>
      <c r="H227" s="34"/>
      <c r="I227" s="31"/>
      <c r="J227" s="34"/>
      <c r="K227" s="40">
        <f t="shared" si="37"/>
        <v>0</v>
      </c>
      <c r="L227" s="41">
        <f t="shared" si="45"/>
        <v>0</v>
      </c>
      <c r="M227" s="10">
        <f t="shared" si="38"/>
        <v>0</v>
      </c>
      <c r="N227" s="42">
        <f t="shared" si="39"/>
        <v>0</v>
      </c>
      <c r="O227" s="43">
        <f t="shared" si="40"/>
        <v>0</v>
      </c>
      <c r="P227" s="32"/>
      <c r="Q227" s="35"/>
      <c r="R227" s="36"/>
      <c r="S227" s="32"/>
      <c r="T227" s="10">
        <f t="shared" si="41"/>
        <v>0</v>
      </c>
      <c r="U227" s="11">
        <f t="shared" si="42"/>
        <v>0</v>
      </c>
      <c r="V227" s="11">
        <f t="shared" si="46"/>
        <v>0</v>
      </c>
      <c r="W227" s="12" t="str">
        <f t="shared" si="43"/>
        <v/>
      </c>
      <c r="X227" s="13">
        <f t="shared" si="47"/>
        <v>0</v>
      </c>
      <c r="Y227" s="10">
        <f t="shared" si="48"/>
        <v>625.3199999999996</v>
      </c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</row>
    <row r="228" spans="2:42" ht="12.75">
      <c r="B228" s="44">
        <f>IF($B227="№",1,MAX($B$7:$B227)+1)</f>
        <v>222</v>
      </c>
      <c r="C228" s="45">
        <f t="shared" si="44"/>
        <v>0</v>
      </c>
      <c r="D228" s="31"/>
      <c r="E228" s="32"/>
      <c r="F228" s="32"/>
      <c r="G228" s="33"/>
      <c r="H228" s="34"/>
      <c r="I228" s="31"/>
      <c r="J228" s="34"/>
      <c r="K228" s="40">
        <f t="shared" si="37"/>
        <v>0</v>
      </c>
      <c r="L228" s="41">
        <f t="shared" si="45"/>
        <v>0</v>
      </c>
      <c r="M228" s="10">
        <f t="shared" si="38"/>
        <v>0</v>
      </c>
      <c r="N228" s="42">
        <f t="shared" si="39"/>
        <v>0</v>
      </c>
      <c r="O228" s="43">
        <f t="shared" si="40"/>
        <v>0</v>
      </c>
      <c r="P228" s="32"/>
      <c r="Q228" s="35"/>
      <c r="R228" s="36"/>
      <c r="S228" s="32"/>
      <c r="T228" s="10">
        <f t="shared" si="41"/>
        <v>0</v>
      </c>
      <c r="U228" s="11">
        <f t="shared" si="42"/>
        <v>0</v>
      </c>
      <c r="V228" s="11">
        <f t="shared" si="46"/>
        <v>0</v>
      </c>
      <c r="W228" s="12" t="str">
        <f t="shared" si="43"/>
        <v/>
      </c>
      <c r="X228" s="13">
        <f t="shared" si="47"/>
        <v>0</v>
      </c>
      <c r="Y228" s="10">
        <f t="shared" si="48"/>
        <v>625.3199999999996</v>
      </c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</row>
    <row r="229" spans="2:42" ht="12.75">
      <c r="B229" s="44">
        <f>IF($B228="№",1,MAX($B$7:$B228)+1)</f>
        <v>223</v>
      </c>
      <c r="C229" s="45">
        <f t="shared" si="44"/>
        <v>0</v>
      </c>
      <c r="D229" s="31"/>
      <c r="E229" s="32"/>
      <c r="F229" s="32"/>
      <c r="G229" s="33"/>
      <c r="H229" s="34"/>
      <c r="I229" s="31"/>
      <c r="J229" s="34"/>
      <c r="K229" s="40">
        <f t="shared" si="37"/>
        <v>0</v>
      </c>
      <c r="L229" s="41">
        <f t="shared" si="45"/>
        <v>0</v>
      </c>
      <c r="M229" s="10">
        <f t="shared" si="38"/>
        <v>0</v>
      </c>
      <c r="N229" s="42">
        <f t="shared" si="39"/>
        <v>0</v>
      </c>
      <c r="O229" s="43">
        <f t="shared" si="40"/>
        <v>0</v>
      </c>
      <c r="P229" s="32"/>
      <c r="Q229" s="35"/>
      <c r="R229" s="36"/>
      <c r="S229" s="32"/>
      <c r="T229" s="10">
        <f t="shared" si="41"/>
        <v>0</v>
      </c>
      <c r="U229" s="11">
        <f t="shared" si="42"/>
        <v>0</v>
      </c>
      <c r="V229" s="11">
        <f t="shared" si="46"/>
        <v>0</v>
      </c>
      <c r="W229" s="12" t="str">
        <f t="shared" si="43"/>
        <v/>
      </c>
      <c r="X229" s="13">
        <f t="shared" si="47"/>
        <v>0</v>
      </c>
      <c r="Y229" s="10">
        <f t="shared" si="48"/>
        <v>625.3199999999996</v>
      </c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</row>
    <row r="230" spans="2:42" ht="12.75">
      <c r="B230" s="44">
        <f>IF($B229="№",1,MAX($B$7:$B229)+1)</f>
        <v>224</v>
      </c>
      <c r="C230" s="45">
        <f t="shared" si="44"/>
        <v>0</v>
      </c>
      <c r="D230" s="31"/>
      <c r="E230" s="32"/>
      <c r="F230" s="32"/>
      <c r="G230" s="33"/>
      <c r="H230" s="34"/>
      <c r="I230" s="31"/>
      <c r="J230" s="34"/>
      <c r="K230" s="40">
        <f t="shared" si="37"/>
        <v>0</v>
      </c>
      <c r="L230" s="41">
        <f t="shared" si="45"/>
        <v>0</v>
      </c>
      <c r="M230" s="10">
        <f t="shared" si="38"/>
        <v>0</v>
      </c>
      <c r="N230" s="42">
        <f t="shared" si="39"/>
        <v>0</v>
      </c>
      <c r="O230" s="43">
        <f t="shared" si="40"/>
        <v>0</v>
      </c>
      <c r="P230" s="32"/>
      <c r="Q230" s="35"/>
      <c r="R230" s="36"/>
      <c r="S230" s="32"/>
      <c r="T230" s="10">
        <f t="shared" si="41"/>
        <v>0</v>
      </c>
      <c r="U230" s="11">
        <f t="shared" si="42"/>
        <v>0</v>
      </c>
      <c r="V230" s="11">
        <f t="shared" si="46"/>
        <v>0</v>
      </c>
      <c r="W230" s="12" t="str">
        <f t="shared" si="43"/>
        <v/>
      </c>
      <c r="X230" s="13">
        <f t="shared" si="47"/>
        <v>0</v>
      </c>
      <c r="Y230" s="10">
        <f t="shared" si="48"/>
        <v>625.3199999999996</v>
      </c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</row>
    <row r="231" spans="2:42" ht="12.75">
      <c r="B231" s="44">
        <f>IF($B230="№",1,MAX($B$7:$B230)+1)</f>
        <v>225</v>
      </c>
      <c r="C231" s="45">
        <f t="shared" si="44"/>
        <v>0</v>
      </c>
      <c r="D231" s="31"/>
      <c r="E231" s="32"/>
      <c r="F231" s="32"/>
      <c r="G231" s="33"/>
      <c r="H231" s="34"/>
      <c r="I231" s="31"/>
      <c r="J231" s="34"/>
      <c r="K231" s="40">
        <f t="shared" si="37"/>
        <v>0</v>
      </c>
      <c r="L231" s="41">
        <f t="shared" si="45"/>
        <v>0</v>
      </c>
      <c r="M231" s="10">
        <f t="shared" si="38"/>
        <v>0</v>
      </c>
      <c r="N231" s="42">
        <f t="shared" si="39"/>
        <v>0</v>
      </c>
      <c r="O231" s="43">
        <f t="shared" si="40"/>
        <v>0</v>
      </c>
      <c r="P231" s="32"/>
      <c r="Q231" s="35"/>
      <c r="R231" s="36"/>
      <c r="S231" s="32"/>
      <c r="T231" s="10">
        <f t="shared" si="41"/>
        <v>0</v>
      </c>
      <c r="U231" s="11">
        <f t="shared" si="42"/>
        <v>0</v>
      </c>
      <c r="V231" s="11">
        <f t="shared" si="46"/>
        <v>0</v>
      </c>
      <c r="W231" s="12" t="str">
        <f t="shared" si="43"/>
        <v/>
      </c>
      <c r="X231" s="13">
        <f t="shared" si="47"/>
        <v>0</v>
      </c>
      <c r="Y231" s="10">
        <f t="shared" si="48"/>
        <v>625.3199999999996</v>
      </c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</row>
    <row r="232" spans="2:42" ht="12.75">
      <c r="B232" s="44">
        <f>IF($B231="№",1,MAX($B$7:$B231)+1)</f>
        <v>226</v>
      </c>
      <c r="C232" s="45">
        <f t="shared" si="44"/>
        <v>0</v>
      </c>
      <c r="D232" s="31"/>
      <c r="E232" s="32"/>
      <c r="F232" s="32"/>
      <c r="G232" s="33"/>
      <c r="H232" s="34"/>
      <c r="I232" s="31"/>
      <c r="J232" s="34"/>
      <c r="K232" s="40">
        <f t="shared" si="37"/>
        <v>0</v>
      </c>
      <c r="L232" s="41">
        <f t="shared" si="45"/>
        <v>0</v>
      </c>
      <c r="M232" s="10">
        <f t="shared" si="38"/>
        <v>0</v>
      </c>
      <c r="N232" s="42">
        <f t="shared" si="39"/>
        <v>0</v>
      </c>
      <c r="O232" s="43">
        <f t="shared" si="40"/>
        <v>0</v>
      </c>
      <c r="P232" s="32"/>
      <c r="Q232" s="35"/>
      <c r="R232" s="36"/>
      <c r="S232" s="32"/>
      <c r="T232" s="10">
        <f t="shared" si="41"/>
        <v>0</v>
      </c>
      <c r="U232" s="11">
        <f t="shared" si="42"/>
        <v>0</v>
      </c>
      <c r="V232" s="11">
        <f t="shared" si="46"/>
        <v>0</v>
      </c>
      <c r="W232" s="12" t="str">
        <f t="shared" si="43"/>
        <v/>
      </c>
      <c r="X232" s="13">
        <f t="shared" si="47"/>
        <v>0</v>
      </c>
      <c r="Y232" s="10">
        <f t="shared" si="48"/>
        <v>625.3199999999996</v>
      </c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</row>
    <row r="233" spans="2:42" ht="12.75">
      <c r="B233" s="44">
        <f>IF($B232="№",1,MAX($B$7:$B232)+1)</f>
        <v>227</v>
      </c>
      <c r="C233" s="45">
        <f t="shared" si="44"/>
        <v>0</v>
      </c>
      <c r="D233" s="31"/>
      <c r="E233" s="32"/>
      <c r="F233" s="32"/>
      <c r="G233" s="33"/>
      <c r="H233" s="34"/>
      <c r="I233" s="31"/>
      <c r="J233" s="34"/>
      <c r="K233" s="40">
        <f t="shared" si="37"/>
        <v>0</v>
      </c>
      <c r="L233" s="41">
        <f t="shared" si="45"/>
        <v>0</v>
      </c>
      <c r="M233" s="10">
        <f t="shared" si="38"/>
        <v>0</v>
      </c>
      <c r="N233" s="42">
        <f t="shared" si="39"/>
        <v>0</v>
      </c>
      <c r="O233" s="43">
        <f t="shared" si="40"/>
        <v>0</v>
      </c>
      <c r="P233" s="32"/>
      <c r="Q233" s="35"/>
      <c r="R233" s="36"/>
      <c r="S233" s="32"/>
      <c r="T233" s="10">
        <f t="shared" si="41"/>
        <v>0</v>
      </c>
      <c r="U233" s="11">
        <f t="shared" si="42"/>
        <v>0</v>
      </c>
      <c r="V233" s="11">
        <f t="shared" si="46"/>
        <v>0</v>
      </c>
      <c r="W233" s="12" t="str">
        <f t="shared" si="43"/>
        <v/>
      </c>
      <c r="X233" s="13">
        <f t="shared" si="47"/>
        <v>0</v>
      </c>
      <c r="Y233" s="10">
        <f t="shared" si="48"/>
        <v>625.3199999999996</v>
      </c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</row>
    <row r="234" spans="2:42" ht="12.75">
      <c r="B234" s="44">
        <f>IF($B233="№",1,MAX($B$7:$B233)+1)</f>
        <v>228</v>
      </c>
      <c r="C234" s="45">
        <f t="shared" si="44"/>
        <v>0</v>
      </c>
      <c r="D234" s="31"/>
      <c r="E234" s="32"/>
      <c r="F234" s="32"/>
      <c r="G234" s="33"/>
      <c r="H234" s="34"/>
      <c r="I234" s="31"/>
      <c r="J234" s="34"/>
      <c r="K234" s="40">
        <f t="shared" si="37"/>
        <v>0</v>
      </c>
      <c r="L234" s="41">
        <f t="shared" si="45"/>
        <v>0</v>
      </c>
      <c r="M234" s="10">
        <f t="shared" si="38"/>
        <v>0</v>
      </c>
      <c r="N234" s="42">
        <f t="shared" si="39"/>
        <v>0</v>
      </c>
      <c r="O234" s="43">
        <f t="shared" si="40"/>
        <v>0</v>
      </c>
      <c r="P234" s="32"/>
      <c r="Q234" s="35"/>
      <c r="R234" s="36"/>
      <c r="S234" s="32"/>
      <c r="T234" s="10">
        <f t="shared" si="41"/>
        <v>0</v>
      </c>
      <c r="U234" s="11">
        <f t="shared" si="42"/>
        <v>0</v>
      </c>
      <c r="V234" s="11">
        <f t="shared" si="46"/>
        <v>0</v>
      </c>
      <c r="W234" s="12" t="str">
        <f t="shared" si="43"/>
        <v/>
      </c>
      <c r="X234" s="13">
        <f t="shared" si="47"/>
        <v>0</v>
      </c>
      <c r="Y234" s="10">
        <f t="shared" si="48"/>
        <v>625.3199999999996</v>
      </c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</row>
    <row r="235" spans="2:42" ht="12.75">
      <c r="B235" s="44">
        <f>IF($B234="№",1,MAX($B$7:$B234)+1)</f>
        <v>229</v>
      </c>
      <c r="C235" s="45">
        <f t="shared" si="44"/>
        <v>0</v>
      </c>
      <c r="D235" s="31"/>
      <c r="E235" s="32"/>
      <c r="F235" s="32"/>
      <c r="G235" s="33"/>
      <c r="H235" s="34"/>
      <c r="I235" s="31"/>
      <c r="J235" s="34"/>
      <c r="K235" s="40">
        <f t="shared" si="37"/>
        <v>0</v>
      </c>
      <c r="L235" s="41">
        <f t="shared" si="45"/>
        <v>0</v>
      </c>
      <c r="M235" s="10">
        <f t="shared" si="38"/>
        <v>0</v>
      </c>
      <c r="N235" s="42">
        <f t="shared" si="39"/>
        <v>0</v>
      </c>
      <c r="O235" s="43">
        <f t="shared" si="40"/>
        <v>0</v>
      </c>
      <c r="P235" s="32"/>
      <c r="Q235" s="35"/>
      <c r="R235" s="36"/>
      <c r="S235" s="32"/>
      <c r="T235" s="10">
        <f t="shared" si="41"/>
        <v>0</v>
      </c>
      <c r="U235" s="11">
        <f t="shared" si="42"/>
        <v>0</v>
      </c>
      <c r="V235" s="11">
        <f t="shared" si="46"/>
        <v>0</v>
      </c>
      <c r="W235" s="12" t="str">
        <f t="shared" si="43"/>
        <v/>
      </c>
      <c r="X235" s="13">
        <f t="shared" si="47"/>
        <v>0</v>
      </c>
      <c r="Y235" s="10">
        <f t="shared" si="48"/>
        <v>625.3199999999996</v>
      </c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</row>
    <row r="236" spans="2:42" ht="12.75">
      <c r="B236" s="44">
        <f>IF($B235="№",1,MAX($B$7:$B235)+1)</f>
        <v>230</v>
      </c>
      <c r="C236" s="45">
        <f t="shared" si="44"/>
        <v>0</v>
      </c>
      <c r="D236" s="31"/>
      <c r="E236" s="32"/>
      <c r="F236" s="32"/>
      <c r="G236" s="33"/>
      <c r="H236" s="34"/>
      <c r="I236" s="31"/>
      <c r="J236" s="34"/>
      <c r="K236" s="40">
        <f t="shared" si="37"/>
        <v>0</v>
      </c>
      <c r="L236" s="41">
        <f t="shared" si="45"/>
        <v>0</v>
      </c>
      <c r="M236" s="10">
        <f t="shared" si="38"/>
        <v>0</v>
      </c>
      <c r="N236" s="42">
        <f t="shared" si="39"/>
        <v>0</v>
      </c>
      <c r="O236" s="43">
        <f t="shared" si="40"/>
        <v>0</v>
      </c>
      <c r="P236" s="32"/>
      <c r="Q236" s="35"/>
      <c r="R236" s="36"/>
      <c r="S236" s="32"/>
      <c r="T236" s="10">
        <f t="shared" si="41"/>
        <v>0</v>
      </c>
      <c r="U236" s="11">
        <f t="shared" si="42"/>
        <v>0</v>
      </c>
      <c r="V236" s="11">
        <f t="shared" si="46"/>
        <v>0</v>
      </c>
      <c r="W236" s="12" t="str">
        <f t="shared" si="43"/>
        <v/>
      </c>
      <c r="X236" s="13">
        <f t="shared" si="47"/>
        <v>0</v>
      </c>
      <c r="Y236" s="10">
        <f t="shared" si="48"/>
        <v>625.3199999999996</v>
      </c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</row>
    <row r="237" spans="2:42" ht="12.75">
      <c r="B237" s="44">
        <f>IF($B236="№",1,MAX($B$7:$B236)+1)</f>
        <v>231</v>
      </c>
      <c r="C237" s="45">
        <f t="shared" si="44"/>
        <v>0</v>
      </c>
      <c r="D237" s="31"/>
      <c r="E237" s="32"/>
      <c r="F237" s="32"/>
      <c r="G237" s="33"/>
      <c r="H237" s="34"/>
      <c r="I237" s="31"/>
      <c r="J237" s="34"/>
      <c r="K237" s="40">
        <f t="shared" si="37"/>
        <v>0</v>
      </c>
      <c r="L237" s="41">
        <f t="shared" si="45"/>
        <v>0</v>
      </c>
      <c r="M237" s="10">
        <f t="shared" si="38"/>
        <v>0</v>
      </c>
      <c r="N237" s="42">
        <f t="shared" si="39"/>
        <v>0</v>
      </c>
      <c r="O237" s="43">
        <f t="shared" si="40"/>
        <v>0</v>
      </c>
      <c r="P237" s="32"/>
      <c r="Q237" s="35"/>
      <c r="R237" s="36"/>
      <c r="S237" s="32"/>
      <c r="T237" s="10">
        <f t="shared" si="41"/>
        <v>0</v>
      </c>
      <c r="U237" s="11">
        <f t="shared" si="42"/>
        <v>0</v>
      </c>
      <c r="V237" s="11">
        <f t="shared" si="46"/>
        <v>0</v>
      </c>
      <c r="W237" s="12" t="str">
        <f t="shared" si="43"/>
        <v/>
      </c>
      <c r="X237" s="13">
        <f t="shared" si="47"/>
        <v>0</v>
      </c>
      <c r="Y237" s="10">
        <f t="shared" si="48"/>
        <v>625.3199999999996</v>
      </c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</row>
    <row r="238" spans="2:42" ht="12.75">
      <c r="B238" s="44">
        <f>IF($B237="№",1,MAX($B$7:$B237)+1)</f>
        <v>232</v>
      </c>
      <c r="C238" s="45">
        <f t="shared" si="44"/>
        <v>0</v>
      </c>
      <c r="D238" s="31"/>
      <c r="E238" s="32"/>
      <c r="F238" s="32"/>
      <c r="G238" s="33"/>
      <c r="H238" s="34"/>
      <c r="I238" s="31"/>
      <c r="J238" s="34"/>
      <c r="K238" s="40">
        <f t="shared" si="37"/>
        <v>0</v>
      </c>
      <c r="L238" s="41">
        <f t="shared" si="45"/>
        <v>0</v>
      </c>
      <c r="M238" s="10">
        <f t="shared" si="38"/>
        <v>0</v>
      </c>
      <c r="N238" s="42">
        <f t="shared" si="39"/>
        <v>0</v>
      </c>
      <c r="O238" s="43">
        <f t="shared" si="40"/>
        <v>0</v>
      </c>
      <c r="P238" s="32"/>
      <c r="Q238" s="35"/>
      <c r="R238" s="36"/>
      <c r="S238" s="32"/>
      <c r="T238" s="10">
        <f t="shared" si="41"/>
        <v>0</v>
      </c>
      <c r="U238" s="11">
        <f t="shared" si="42"/>
        <v>0</v>
      </c>
      <c r="V238" s="11">
        <f t="shared" si="46"/>
        <v>0</v>
      </c>
      <c r="W238" s="12" t="str">
        <f t="shared" si="43"/>
        <v/>
      </c>
      <c r="X238" s="13">
        <f t="shared" si="47"/>
        <v>0</v>
      </c>
      <c r="Y238" s="10">
        <f t="shared" si="48"/>
        <v>625.3199999999996</v>
      </c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</row>
    <row r="239" spans="2:42" ht="12.75">
      <c r="B239" s="44">
        <f>IF($B238="№",1,MAX($B$7:$B238)+1)</f>
        <v>233</v>
      </c>
      <c r="C239" s="45">
        <f t="shared" si="44"/>
        <v>0</v>
      </c>
      <c r="D239" s="31"/>
      <c r="E239" s="32"/>
      <c r="F239" s="32"/>
      <c r="G239" s="33"/>
      <c r="H239" s="34"/>
      <c r="I239" s="31"/>
      <c r="J239" s="34"/>
      <c r="K239" s="40">
        <f t="shared" si="37"/>
        <v>0</v>
      </c>
      <c r="L239" s="41">
        <f t="shared" si="45"/>
        <v>0</v>
      </c>
      <c r="M239" s="10">
        <f t="shared" si="38"/>
        <v>0</v>
      </c>
      <c r="N239" s="42">
        <f t="shared" si="39"/>
        <v>0</v>
      </c>
      <c r="O239" s="43">
        <f t="shared" si="40"/>
        <v>0</v>
      </c>
      <c r="P239" s="32"/>
      <c r="Q239" s="35"/>
      <c r="R239" s="36"/>
      <c r="S239" s="32"/>
      <c r="T239" s="10">
        <f t="shared" si="41"/>
        <v>0</v>
      </c>
      <c r="U239" s="11">
        <f t="shared" si="42"/>
        <v>0</v>
      </c>
      <c r="V239" s="11">
        <f t="shared" si="46"/>
        <v>0</v>
      </c>
      <c r="W239" s="12" t="str">
        <f t="shared" si="43"/>
        <v/>
      </c>
      <c r="X239" s="13">
        <f t="shared" si="47"/>
        <v>0</v>
      </c>
      <c r="Y239" s="10">
        <f t="shared" si="48"/>
        <v>625.3199999999996</v>
      </c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</row>
    <row r="240" spans="2:42" ht="12.75">
      <c r="B240" s="44">
        <f>IF($B239="№",1,MAX($B$7:$B239)+1)</f>
        <v>234</v>
      </c>
      <c r="C240" s="45">
        <f t="shared" si="44"/>
        <v>0</v>
      </c>
      <c r="D240" s="31"/>
      <c r="E240" s="32"/>
      <c r="F240" s="32"/>
      <c r="G240" s="33"/>
      <c r="H240" s="34"/>
      <c r="I240" s="31"/>
      <c r="J240" s="34"/>
      <c r="K240" s="40">
        <f t="shared" si="37"/>
        <v>0</v>
      </c>
      <c r="L240" s="41">
        <f t="shared" si="45"/>
        <v>0</v>
      </c>
      <c r="M240" s="10">
        <f t="shared" si="38"/>
        <v>0</v>
      </c>
      <c r="N240" s="42">
        <f t="shared" si="39"/>
        <v>0</v>
      </c>
      <c r="O240" s="43">
        <f t="shared" si="40"/>
        <v>0</v>
      </c>
      <c r="P240" s="32"/>
      <c r="Q240" s="35"/>
      <c r="R240" s="36"/>
      <c r="S240" s="32"/>
      <c r="T240" s="10">
        <f t="shared" si="41"/>
        <v>0</v>
      </c>
      <c r="U240" s="11">
        <f t="shared" si="42"/>
        <v>0</v>
      </c>
      <c r="V240" s="11">
        <f t="shared" si="46"/>
        <v>0</v>
      </c>
      <c r="W240" s="12" t="str">
        <f t="shared" si="43"/>
        <v/>
      </c>
      <c r="X240" s="13">
        <f t="shared" si="47"/>
        <v>0</v>
      </c>
      <c r="Y240" s="10">
        <f t="shared" si="48"/>
        <v>625.3199999999996</v>
      </c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</row>
    <row r="241" spans="2:42" ht="12.75">
      <c r="B241" s="44">
        <f>IF($B240="№",1,MAX($B$7:$B240)+1)</f>
        <v>235</v>
      </c>
      <c r="C241" s="45">
        <f t="shared" si="44"/>
        <v>0</v>
      </c>
      <c r="D241" s="31"/>
      <c r="E241" s="32"/>
      <c r="F241" s="32"/>
      <c r="G241" s="33"/>
      <c r="H241" s="34"/>
      <c r="I241" s="31"/>
      <c r="J241" s="34"/>
      <c r="K241" s="40">
        <f t="shared" si="37"/>
        <v>0</v>
      </c>
      <c r="L241" s="41">
        <f t="shared" si="45"/>
        <v>0</v>
      </c>
      <c r="M241" s="10">
        <f t="shared" si="38"/>
        <v>0</v>
      </c>
      <c r="N241" s="42">
        <f t="shared" si="39"/>
        <v>0</v>
      </c>
      <c r="O241" s="43">
        <f t="shared" si="40"/>
        <v>0</v>
      </c>
      <c r="P241" s="32"/>
      <c r="Q241" s="35"/>
      <c r="R241" s="36"/>
      <c r="S241" s="32"/>
      <c r="T241" s="10">
        <f t="shared" si="41"/>
        <v>0</v>
      </c>
      <c r="U241" s="11">
        <f t="shared" si="42"/>
        <v>0</v>
      </c>
      <c r="V241" s="11">
        <f t="shared" si="46"/>
        <v>0</v>
      </c>
      <c r="W241" s="12" t="str">
        <f t="shared" si="43"/>
        <v/>
      </c>
      <c r="X241" s="13">
        <f t="shared" si="47"/>
        <v>0</v>
      </c>
      <c r="Y241" s="10">
        <f t="shared" si="48"/>
        <v>625.3199999999996</v>
      </c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</row>
    <row r="242" spans="2:42" ht="12.75">
      <c r="B242" s="44">
        <f>IF($B241="№",1,MAX($B$7:$B241)+1)</f>
        <v>236</v>
      </c>
      <c r="C242" s="45">
        <f t="shared" si="44"/>
        <v>0</v>
      </c>
      <c r="D242" s="31"/>
      <c r="E242" s="32"/>
      <c r="F242" s="32"/>
      <c r="G242" s="33"/>
      <c r="H242" s="34"/>
      <c r="I242" s="31"/>
      <c r="J242" s="34"/>
      <c r="K242" s="40">
        <f t="shared" si="37"/>
        <v>0</v>
      </c>
      <c r="L242" s="41">
        <f t="shared" si="45"/>
        <v>0</v>
      </c>
      <c r="M242" s="10">
        <f t="shared" si="38"/>
        <v>0</v>
      </c>
      <c r="N242" s="42">
        <f t="shared" si="39"/>
        <v>0</v>
      </c>
      <c r="O242" s="43">
        <f t="shared" si="40"/>
        <v>0</v>
      </c>
      <c r="P242" s="32"/>
      <c r="Q242" s="35"/>
      <c r="R242" s="36"/>
      <c r="S242" s="32"/>
      <c r="T242" s="10">
        <f t="shared" si="41"/>
        <v>0</v>
      </c>
      <c r="U242" s="11">
        <f t="shared" si="42"/>
        <v>0</v>
      </c>
      <c r="V242" s="11">
        <f t="shared" si="46"/>
        <v>0</v>
      </c>
      <c r="W242" s="12" t="str">
        <f t="shared" si="43"/>
        <v/>
      </c>
      <c r="X242" s="13">
        <f t="shared" si="47"/>
        <v>0</v>
      </c>
      <c r="Y242" s="10">
        <f t="shared" si="48"/>
        <v>625.3199999999996</v>
      </c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</row>
    <row r="243" spans="2:42" ht="12.75">
      <c r="B243" s="44">
        <f>IF($B242="№",1,MAX($B$7:$B242)+1)</f>
        <v>237</v>
      </c>
      <c r="C243" s="45">
        <f t="shared" si="44"/>
        <v>0</v>
      </c>
      <c r="D243" s="31"/>
      <c r="E243" s="32"/>
      <c r="F243" s="32"/>
      <c r="G243" s="33"/>
      <c r="H243" s="34"/>
      <c r="I243" s="31"/>
      <c r="J243" s="34"/>
      <c r="K243" s="40">
        <f t="shared" si="37"/>
        <v>0</v>
      </c>
      <c r="L243" s="41">
        <f t="shared" si="45"/>
        <v>0</v>
      </c>
      <c r="M243" s="10">
        <f t="shared" si="38"/>
        <v>0</v>
      </c>
      <c r="N243" s="42">
        <f t="shared" si="39"/>
        <v>0</v>
      </c>
      <c r="O243" s="43">
        <f t="shared" si="40"/>
        <v>0</v>
      </c>
      <c r="P243" s="32"/>
      <c r="Q243" s="35"/>
      <c r="R243" s="36"/>
      <c r="S243" s="32"/>
      <c r="T243" s="10">
        <f t="shared" si="41"/>
        <v>0</v>
      </c>
      <c r="U243" s="11">
        <f t="shared" si="42"/>
        <v>0</v>
      </c>
      <c r="V243" s="11">
        <f t="shared" si="46"/>
        <v>0</v>
      </c>
      <c r="W243" s="12" t="str">
        <f t="shared" si="43"/>
        <v/>
      </c>
      <c r="X243" s="13">
        <f t="shared" si="47"/>
        <v>0</v>
      </c>
      <c r="Y243" s="10">
        <f t="shared" si="48"/>
        <v>625.3199999999996</v>
      </c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</row>
    <row r="244" spans="2:42" ht="12.75">
      <c r="B244" s="44">
        <f>IF($B243="№",1,MAX($B$7:$B243)+1)</f>
        <v>238</v>
      </c>
      <c r="C244" s="45">
        <f t="shared" si="44"/>
        <v>0</v>
      </c>
      <c r="D244" s="31"/>
      <c r="E244" s="32"/>
      <c r="F244" s="32"/>
      <c r="G244" s="33"/>
      <c r="H244" s="34"/>
      <c r="I244" s="31"/>
      <c r="J244" s="34"/>
      <c r="K244" s="40">
        <f t="shared" si="37"/>
        <v>0</v>
      </c>
      <c r="L244" s="41">
        <f t="shared" si="45"/>
        <v>0</v>
      </c>
      <c r="M244" s="10">
        <f t="shared" si="38"/>
        <v>0</v>
      </c>
      <c r="N244" s="42">
        <f t="shared" si="39"/>
        <v>0</v>
      </c>
      <c r="O244" s="43">
        <f t="shared" si="40"/>
        <v>0</v>
      </c>
      <c r="P244" s="32"/>
      <c r="Q244" s="35"/>
      <c r="R244" s="36"/>
      <c r="S244" s="32"/>
      <c r="T244" s="10">
        <f t="shared" si="41"/>
        <v>0</v>
      </c>
      <c r="U244" s="11">
        <f t="shared" si="42"/>
        <v>0</v>
      </c>
      <c r="V244" s="11">
        <f t="shared" si="46"/>
        <v>0</v>
      </c>
      <c r="W244" s="12" t="str">
        <f t="shared" si="43"/>
        <v/>
      </c>
      <c r="X244" s="13">
        <f t="shared" si="47"/>
        <v>0</v>
      </c>
      <c r="Y244" s="10">
        <f t="shared" si="48"/>
        <v>625.3199999999996</v>
      </c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</row>
    <row r="245" spans="2:42" ht="12.75">
      <c r="B245" s="44">
        <f>IF($B244="№",1,MAX($B$7:$B244)+1)</f>
        <v>239</v>
      </c>
      <c r="C245" s="45">
        <f t="shared" si="44"/>
        <v>0</v>
      </c>
      <c r="D245" s="31"/>
      <c r="E245" s="32"/>
      <c r="F245" s="32"/>
      <c r="G245" s="33"/>
      <c r="H245" s="34"/>
      <c r="I245" s="31"/>
      <c r="J245" s="34"/>
      <c r="K245" s="40">
        <f t="shared" si="37"/>
        <v>0</v>
      </c>
      <c r="L245" s="41">
        <f t="shared" si="45"/>
        <v>0</v>
      </c>
      <c r="M245" s="10">
        <f t="shared" si="38"/>
        <v>0</v>
      </c>
      <c r="N245" s="42">
        <f t="shared" si="39"/>
        <v>0</v>
      </c>
      <c r="O245" s="43">
        <f t="shared" si="40"/>
        <v>0</v>
      </c>
      <c r="P245" s="32"/>
      <c r="Q245" s="35"/>
      <c r="R245" s="36"/>
      <c r="S245" s="32"/>
      <c r="T245" s="10">
        <f t="shared" si="41"/>
        <v>0</v>
      </c>
      <c r="U245" s="11">
        <f t="shared" si="42"/>
        <v>0</v>
      </c>
      <c r="V245" s="11">
        <f t="shared" si="46"/>
        <v>0</v>
      </c>
      <c r="W245" s="12" t="str">
        <f t="shared" si="43"/>
        <v/>
      </c>
      <c r="X245" s="13">
        <f t="shared" si="47"/>
        <v>0</v>
      </c>
      <c r="Y245" s="10">
        <f t="shared" si="48"/>
        <v>625.3199999999996</v>
      </c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</row>
    <row r="246" spans="2:42" ht="12.75">
      <c r="B246" s="44">
        <f>IF($B245="№",1,MAX($B$7:$B245)+1)</f>
        <v>240</v>
      </c>
      <c r="C246" s="45">
        <f t="shared" si="44"/>
        <v>0</v>
      </c>
      <c r="D246" s="31"/>
      <c r="E246" s="32"/>
      <c r="F246" s="32"/>
      <c r="G246" s="33"/>
      <c r="H246" s="34"/>
      <c r="I246" s="31"/>
      <c r="J246" s="34"/>
      <c r="K246" s="40">
        <f t="shared" si="37"/>
        <v>0</v>
      </c>
      <c r="L246" s="41">
        <f t="shared" si="45"/>
        <v>0</v>
      </c>
      <c r="M246" s="10">
        <f t="shared" si="38"/>
        <v>0</v>
      </c>
      <c r="N246" s="42">
        <f t="shared" si="39"/>
        <v>0</v>
      </c>
      <c r="O246" s="43">
        <f t="shared" si="40"/>
        <v>0</v>
      </c>
      <c r="P246" s="32"/>
      <c r="Q246" s="35"/>
      <c r="R246" s="36"/>
      <c r="S246" s="32"/>
      <c r="T246" s="10">
        <f t="shared" si="41"/>
        <v>0</v>
      </c>
      <c r="U246" s="11">
        <f t="shared" si="42"/>
        <v>0</v>
      </c>
      <c r="V246" s="11">
        <f t="shared" si="46"/>
        <v>0</v>
      </c>
      <c r="W246" s="12" t="str">
        <f t="shared" si="43"/>
        <v/>
      </c>
      <c r="X246" s="13">
        <f t="shared" si="47"/>
        <v>0</v>
      </c>
      <c r="Y246" s="10">
        <f t="shared" si="48"/>
        <v>625.3199999999996</v>
      </c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</row>
    <row r="247" spans="2:42" ht="12.75">
      <c r="B247" s="44">
        <f>IF($B246="№",1,MAX($B$7:$B246)+1)</f>
        <v>241</v>
      </c>
      <c r="C247" s="45">
        <f t="shared" si="44"/>
        <v>0</v>
      </c>
      <c r="D247" s="31"/>
      <c r="E247" s="32"/>
      <c r="F247" s="32"/>
      <c r="G247" s="33"/>
      <c r="H247" s="34"/>
      <c r="I247" s="31"/>
      <c r="J247" s="34"/>
      <c r="K247" s="40">
        <f t="shared" si="37"/>
        <v>0</v>
      </c>
      <c r="L247" s="41">
        <f t="shared" si="45"/>
        <v>0</v>
      </c>
      <c r="M247" s="10">
        <f t="shared" si="38"/>
        <v>0</v>
      </c>
      <c r="N247" s="42">
        <f t="shared" si="39"/>
        <v>0</v>
      </c>
      <c r="O247" s="43">
        <f t="shared" si="40"/>
        <v>0</v>
      </c>
      <c r="P247" s="32"/>
      <c r="Q247" s="35"/>
      <c r="R247" s="36"/>
      <c r="S247" s="32"/>
      <c r="T247" s="10">
        <f t="shared" si="41"/>
        <v>0</v>
      </c>
      <c r="U247" s="11">
        <f t="shared" si="42"/>
        <v>0</v>
      </c>
      <c r="V247" s="11">
        <f t="shared" si="46"/>
        <v>0</v>
      </c>
      <c r="W247" s="12" t="str">
        <f t="shared" si="43"/>
        <v/>
      </c>
      <c r="X247" s="13">
        <f t="shared" si="47"/>
        <v>0</v>
      </c>
      <c r="Y247" s="10">
        <f t="shared" si="48"/>
        <v>625.3199999999996</v>
      </c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</row>
    <row r="248" spans="2:42" ht="12.75">
      <c r="B248" s="44">
        <f>IF($B247="№",1,MAX($B$7:$B247)+1)</f>
        <v>242</v>
      </c>
      <c r="C248" s="45">
        <f t="shared" si="44"/>
        <v>0</v>
      </c>
      <c r="D248" s="31"/>
      <c r="E248" s="32"/>
      <c r="F248" s="32"/>
      <c r="G248" s="33"/>
      <c r="H248" s="34"/>
      <c r="I248" s="31"/>
      <c r="J248" s="34"/>
      <c r="K248" s="40">
        <f t="shared" si="37"/>
        <v>0</v>
      </c>
      <c r="L248" s="41">
        <f t="shared" si="45"/>
        <v>0</v>
      </c>
      <c r="M248" s="10">
        <f t="shared" si="38"/>
        <v>0</v>
      </c>
      <c r="N248" s="42">
        <f t="shared" si="39"/>
        <v>0</v>
      </c>
      <c r="O248" s="43">
        <f t="shared" si="40"/>
        <v>0</v>
      </c>
      <c r="P248" s="32"/>
      <c r="Q248" s="35"/>
      <c r="R248" s="36"/>
      <c r="S248" s="32"/>
      <c r="T248" s="10">
        <f t="shared" si="41"/>
        <v>0</v>
      </c>
      <c r="U248" s="11">
        <f t="shared" si="42"/>
        <v>0</v>
      </c>
      <c r="V248" s="11">
        <f t="shared" si="46"/>
        <v>0</v>
      </c>
      <c r="W248" s="12" t="str">
        <f t="shared" si="43"/>
        <v/>
      </c>
      <c r="X248" s="13">
        <f t="shared" si="47"/>
        <v>0</v>
      </c>
      <c r="Y248" s="10">
        <f t="shared" si="48"/>
        <v>625.3199999999996</v>
      </c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</row>
    <row r="249" spans="2:42" ht="12.75">
      <c r="B249" s="44">
        <f>IF($B248="№",1,MAX($B$7:$B248)+1)</f>
        <v>243</v>
      </c>
      <c r="C249" s="45">
        <f t="shared" si="44"/>
        <v>0</v>
      </c>
      <c r="D249" s="31"/>
      <c r="E249" s="32"/>
      <c r="F249" s="32"/>
      <c r="G249" s="33"/>
      <c r="H249" s="34"/>
      <c r="I249" s="31"/>
      <c r="J249" s="34"/>
      <c r="K249" s="40">
        <f t="shared" si="37"/>
        <v>0</v>
      </c>
      <c r="L249" s="41">
        <f t="shared" si="45"/>
        <v>0</v>
      </c>
      <c r="M249" s="10">
        <f t="shared" si="38"/>
        <v>0</v>
      </c>
      <c r="N249" s="42">
        <f t="shared" si="39"/>
        <v>0</v>
      </c>
      <c r="O249" s="43">
        <f t="shared" si="40"/>
        <v>0</v>
      </c>
      <c r="P249" s="32"/>
      <c r="Q249" s="35"/>
      <c r="R249" s="36"/>
      <c r="S249" s="32"/>
      <c r="T249" s="10">
        <f t="shared" si="41"/>
        <v>0</v>
      </c>
      <c r="U249" s="11">
        <f t="shared" si="42"/>
        <v>0</v>
      </c>
      <c r="V249" s="11">
        <f t="shared" si="46"/>
        <v>0</v>
      </c>
      <c r="W249" s="12" t="str">
        <f t="shared" si="43"/>
        <v/>
      </c>
      <c r="X249" s="13">
        <f t="shared" si="47"/>
        <v>0</v>
      </c>
      <c r="Y249" s="10">
        <f t="shared" si="48"/>
        <v>625.3199999999996</v>
      </c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</row>
    <row r="250" spans="2:42" ht="12.75">
      <c r="B250" s="44">
        <f>IF($B249="№",1,MAX($B$7:$B249)+1)</f>
        <v>244</v>
      </c>
      <c r="C250" s="45">
        <f t="shared" si="44"/>
        <v>0</v>
      </c>
      <c r="D250" s="31"/>
      <c r="E250" s="32"/>
      <c r="F250" s="32"/>
      <c r="G250" s="33"/>
      <c r="H250" s="34"/>
      <c r="I250" s="31"/>
      <c r="J250" s="34"/>
      <c r="K250" s="40">
        <f t="shared" si="37"/>
        <v>0</v>
      </c>
      <c r="L250" s="41">
        <f t="shared" si="45"/>
        <v>0</v>
      </c>
      <c r="M250" s="10">
        <f t="shared" si="38"/>
        <v>0</v>
      </c>
      <c r="N250" s="42">
        <f t="shared" si="39"/>
        <v>0</v>
      </c>
      <c r="O250" s="43">
        <f t="shared" si="40"/>
        <v>0</v>
      </c>
      <c r="P250" s="32"/>
      <c r="Q250" s="35"/>
      <c r="R250" s="36"/>
      <c r="S250" s="32"/>
      <c r="T250" s="10">
        <f t="shared" si="41"/>
        <v>0</v>
      </c>
      <c r="U250" s="11">
        <f t="shared" si="42"/>
        <v>0</v>
      </c>
      <c r="V250" s="11">
        <f t="shared" si="46"/>
        <v>0</v>
      </c>
      <c r="W250" s="12" t="str">
        <f t="shared" si="43"/>
        <v/>
      </c>
      <c r="X250" s="13">
        <f t="shared" si="47"/>
        <v>0</v>
      </c>
      <c r="Y250" s="10">
        <f t="shared" si="48"/>
        <v>625.3199999999996</v>
      </c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</row>
    <row r="251" spans="2:42" ht="12.75">
      <c r="B251" s="44">
        <f>IF($B250="№",1,MAX($B$7:$B250)+1)</f>
        <v>245</v>
      </c>
      <c r="C251" s="45">
        <f t="shared" si="44"/>
        <v>0</v>
      </c>
      <c r="D251" s="31"/>
      <c r="E251" s="32"/>
      <c r="F251" s="32"/>
      <c r="G251" s="33"/>
      <c r="H251" s="34"/>
      <c r="I251" s="31"/>
      <c r="J251" s="34"/>
      <c r="K251" s="40">
        <f t="shared" si="37"/>
        <v>0</v>
      </c>
      <c r="L251" s="41">
        <f t="shared" si="45"/>
        <v>0</v>
      </c>
      <c r="M251" s="10">
        <f t="shared" si="38"/>
        <v>0</v>
      </c>
      <c r="N251" s="42">
        <f t="shared" si="39"/>
        <v>0</v>
      </c>
      <c r="O251" s="43">
        <f t="shared" si="40"/>
        <v>0</v>
      </c>
      <c r="P251" s="32"/>
      <c r="Q251" s="35"/>
      <c r="R251" s="36"/>
      <c r="S251" s="32"/>
      <c r="T251" s="10">
        <f t="shared" si="41"/>
        <v>0</v>
      </c>
      <c r="U251" s="11">
        <f t="shared" si="42"/>
        <v>0</v>
      </c>
      <c r="V251" s="11">
        <f t="shared" si="46"/>
        <v>0</v>
      </c>
      <c r="W251" s="12" t="str">
        <f t="shared" si="43"/>
        <v/>
      </c>
      <c r="X251" s="13">
        <f t="shared" si="47"/>
        <v>0</v>
      </c>
      <c r="Y251" s="10">
        <f t="shared" si="48"/>
        <v>625.3199999999996</v>
      </c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</row>
    <row r="252" spans="2:42" ht="12.75">
      <c r="B252" s="44">
        <f>IF($B251="№",1,MAX($B$7:$B251)+1)</f>
        <v>246</v>
      </c>
      <c r="C252" s="45">
        <f t="shared" si="44"/>
        <v>0</v>
      </c>
      <c r="D252" s="31"/>
      <c r="E252" s="32"/>
      <c r="F252" s="32"/>
      <c r="G252" s="33"/>
      <c r="H252" s="34"/>
      <c r="I252" s="31"/>
      <c r="J252" s="34"/>
      <c r="K252" s="40">
        <f t="shared" si="37"/>
        <v>0</v>
      </c>
      <c r="L252" s="41">
        <f t="shared" si="45"/>
        <v>0</v>
      </c>
      <c r="M252" s="10">
        <f t="shared" si="38"/>
        <v>0</v>
      </c>
      <c r="N252" s="42">
        <f t="shared" si="39"/>
        <v>0</v>
      </c>
      <c r="O252" s="43">
        <f t="shared" si="40"/>
        <v>0</v>
      </c>
      <c r="P252" s="32"/>
      <c r="Q252" s="35"/>
      <c r="R252" s="36"/>
      <c r="S252" s="32"/>
      <c r="T252" s="10">
        <f t="shared" si="41"/>
        <v>0</v>
      </c>
      <c r="U252" s="11">
        <f t="shared" si="42"/>
        <v>0</v>
      </c>
      <c r="V252" s="11">
        <f t="shared" si="46"/>
        <v>0</v>
      </c>
      <c r="W252" s="12" t="str">
        <f t="shared" si="43"/>
        <v/>
      </c>
      <c r="X252" s="13">
        <f t="shared" si="47"/>
        <v>0</v>
      </c>
      <c r="Y252" s="10">
        <f t="shared" si="48"/>
        <v>625.3199999999996</v>
      </c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</row>
    <row r="253" spans="2:42" ht="12.75">
      <c r="B253" s="44">
        <f>IF($B252="№",1,MAX($B$7:$B252)+1)</f>
        <v>247</v>
      </c>
      <c r="C253" s="45">
        <f t="shared" si="44"/>
        <v>0</v>
      </c>
      <c r="D253" s="31"/>
      <c r="E253" s="32"/>
      <c r="F253" s="32"/>
      <c r="G253" s="33"/>
      <c r="H253" s="34"/>
      <c r="I253" s="31"/>
      <c r="J253" s="34"/>
      <c r="K253" s="40">
        <f t="shared" si="37"/>
        <v>0</v>
      </c>
      <c r="L253" s="41">
        <f t="shared" si="45"/>
        <v>0</v>
      </c>
      <c r="M253" s="10">
        <f t="shared" si="38"/>
        <v>0</v>
      </c>
      <c r="N253" s="42">
        <f t="shared" si="39"/>
        <v>0</v>
      </c>
      <c r="O253" s="43">
        <f t="shared" si="40"/>
        <v>0</v>
      </c>
      <c r="P253" s="32"/>
      <c r="Q253" s="35"/>
      <c r="R253" s="36"/>
      <c r="S253" s="32"/>
      <c r="T253" s="10">
        <f t="shared" si="41"/>
        <v>0</v>
      </c>
      <c r="U253" s="11">
        <f t="shared" si="42"/>
        <v>0</v>
      </c>
      <c r="V253" s="11">
        <f t="shared" si="46"/>
        <v>0</v>
      </c>
      <c r="W253" s="12" t="str">
        <f t="shared" si="43"/>
        <v/>
      </c>
      <c r="X253" s="13">
        <f t="shared" si="47"/>
        <v>0</v>
      </c>
      <c r="Y253" s="10">
        <f t="shared" si="48"/>
        <v>625.3199999999996</v>
      </c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</row>
    <row r="254" spans="2:42" ht="12.75">
      <c r="B254" s="44">
        <f>IF($B253="№",1,MAX($B$7:$B253)+1)</f>
        <v>248</v>
      </c>
      <c r="C254" s="45">
        <f t="shared" si="44"/>
        <v>0</v>
      </c>
      <c r="D254" s="31"/>
      <c r="E254" s="32"/>
      <c r="F254" s="32"/>
      <c r="G254" s="33"/>
      <c r="H254" s="34"/>
      <c r="I254" s="31"/>
      <c r="J254" s="34"/>
      <c r="K254" s="40">
        <f t="shared" si="37"/>
        <v>0</v>
      </c>
      <c r="L254" s="41">
        <f t="shared" si="45"/>
        <v>0</v>
      </c>
      <c r="M254" s="10">
        <f t="shared" si="38"/>
        <v>0</v>
      </c>
      <c r="N254" s="42">
        <f t="shared" si="39"/>
        <v>0</v>
      </c>
      <c r="O254" s="43">
        <f t="shared" si="40"/>
        <v>0</v>
      </c>
      <c r="P254" s="32"/>
      <c r="Q254" s="35"/>
      <c r="R254" s="36"/>
      <c r="S254" s="32"/>
      <c r="T254" s="10">
        <f t="shared" si="41"/>
        <v>0</v>
      </c>
      <c r="U254" s="11">
        <f t="shared" si="42"/>
        <v>0</v>
      </c>
      <c r="V254" s="11">
        <f t="shared" si="46"/>
        <v>0</v>
      </c>
      <c r="W254" s="12" t="str">
        <f t="shared" si="43"/>
        <v/>
      </c>
      <c r="X254" s="13">
        <f t="shared" si="47"/>
        <v>0</v>
      </c>
      <c r="Y254" s="10">
        <f t="shared" si="48"/>
        <v>625.3199999999996</v>
      </c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</row>
    <row r="255" spans="2:42" ht="12.75">
      <c r="B255" s="44">
        <f>IF($B254="№",1,MAX($B$7:$B254)+1)</f>
        <v>249</v>
      </c>
      <c r="C255" s="45">
        <f t="shared" si="44"/>
        <v>0</v>
      </c>
      <c r="D255" s="31"/>
      <c r="E255" s="32"/>
      <c r="F255" s="32"/>
      <c r="G255" s="33"/>
      <c r="H255" s="34"/>
      <c r="I255" s="31"/>
      <c r="J255" s="34"/>
      <c r="K255" s="40">
        <f t="shared" si="37"/>
        <v>0</v>
      </c>
      <c r="L255" s="41">
        <f t="shared" si="45"/>
        <v>0</v>
      </c>
      <c r="M255" s="10">
        <f t="shared" si="38"/>
        <v>0</v>
      </c>
      <c r="N255" s="42">
        <f t="shared" si="39"/>
        <v>0</v>
      </c>
      <c r="O255" s="43">
        <f t="shared" si="40"/>
        <v>0</v>
      </c>
      <c r="P255" s="32"/>
      <c r="Q255" s="35"/>
      <c r="R255" s="36"/>
      <c r="S255" s="32"/>
      <c r="T255" s="10">
        <f t="shared" si="41"/>
        <v>0</v>
      </c>
      <c r="U255" s="11">
        <f t="shared" si="42"/>
        <v>0</v>
      </c>
      <c r="V255" s="11">
        <f t="shared" si="46"/>
        <v>0</v>
      </c>
      <c r="W255" s="12" t="str">
        <f t="shared" si="43"/>
        <v/>
      </c>
      <c r="X255" s="13">
        <f t="shared" si="47"/>
        <v>0</v>
      </c>
      <c r="Y255" s="10">
        <f t="shared" si="48"/>
        <v>625.3199999999996</v>
      </c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</row>
    <row r="256" spans="2:42" ht="12.75">
      <c r="B256" s="44">
        <f>IF($B255="№",1,MAX($B$7:$B255)+1)</f>
        <v>250</v>
      </c>
      <c r="C256" s="45">
        <f t="shared" si="44"/>
        <v>0</v>
      </c>
      <c r="D256" s="31"/>
      <c r="E256" s="32"/>
      <c r="F256" s="32"/>
      <c r="G256" s="33"/>
      <c r="H256" s="34"/>
      <c r="I256" s="31"/>
      <c r="J256" s="34"/>
      <c r="K256" s="40">
        <f t="shared" si="37"/>
        <v>0</v>
      </c>
      <c r="L256" s="41">
        <f t="shared" si="45"/>
        <v>0</v>
      </c>
      <c r="M256" s="10">
        <f t="shared" si="38"/>
        <v>0</v>
      </c>
      <c r="N256" s="42">
        <f t="shared" si="39"/>
        <v>0</v>
      </c>
      <c r="O256" s="43">
        <f t="shared" si="40"/>
        <v>0</v>
      </c>
      <c r="P256" s="32"/>
      <c r="Q256" s="35"/>
      <c r="R256" s="36"/>
      <c r="S256" s="32"/>
      <c r="T256" s="10">
        <f t="shared" si="41"/>
        <v>0</v>
      </c>
      <c r="U256" s="11">
        <f t="shared" si="42"/>
        <v>0</v>
      </c>
      <c r="V256" s="11">
        <f t="shared" si="46"/>
        <v>0</v>
      </c>
      <c r="W256" s="12" t="str">
        <f t="shared" si="43"/>
        <v/>
      </c>
      <c r="X256" s="13">
        <f t="shared" si="47"/>
        <v>0</v>
      </c>
      <c r="Y256" s="10">
        <f t="shared" si="48"/>
        <v>625.3199999999996</v>
      </c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</row>
    <row r="257" spans="2:42" ht="12.75">
      <c r="B257" s="44">
        <f>IF($B256="№",1,MAX($B$7:$B256)+1)</f>
        <v>251</v>
      </c>
      <c r="C257" s="45">
        <f t="shared" si="44"/>
        <v>0</v>
      </c>
      <c r="D257" s="31"/>
      <c r="E257" s="32"/>
      <c r="F257" s="32"/>
      <c r="G257" s="33"/>
      <c r="H257" s="34"/>
      <c r="I257" s="31"/>
      <c r="J257" s="34"/>
      <c r="K257" s="40">
        <f t="shared" si="37"/>
        <v>0</v>
      </c>
      <c r="L257" s="41">
        <f t="shared" si="45"/>
        <v>0</v>
      </c>
      <c r="M257" s="10">
        <f t="shared" si="38"/>
        <v>0</v>
      </c>
      <c r="N257" s="42">
        <f t="shared" si="39"/>
        <v>0</v>
      </c>
      <c r="O257" s="43">
        <f t="shared" si="40"/>
        <v>0</v>
      </c>
      <c r="P257" s="32"/>
      <c r="Q257" s="35"/>
      <c r="R257" s="36"/>
      <c r="S257" s="32"/>
      <c r="T257" s="10">
        <f t="shared" si="41"/>
        <v>0</v>
      </c>
      <c r="U257" s="11">
        <f t="shared" si="42"/>
        <v>0</v>
      </c>
      <c r="V257" s="11">
        <f t="shared" si="46"/>
        <v>0</v>
      </c>
      <c r="W257" s="12" t="str">
        <f t="shared" si="43"/>
        <v/>
      </c>
      <c r="X257" s="13">
        <f t="shared" si="47"/>
        <v>0</v>
      </c>
      <c r="Y257" s="10">
        <f t="shared" si="48"/>
        <v>625.3199999999996</v>
      </c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</row>
    <row r="258" spans="2:42" ht="12.75">
      <c r="B258" s="44">
        <f>IF($B257="№",1,MAX($B$7:$B257)+1)</f>
        <v>252</v>
      </c>
      <c r="C258" s="45">
        <f t="shared" si="44"/>
        <v>0</v>
      </c>
      <c r="D258" s="31"/>
      <c r="E258" s="32"/>
      <c r="F258" s="32"/>
      <c r="G258" s="33"/>
      <c r="H258" s="34"/>
      <c r="I258" s="31"/>
      <c r="J258" s="34"/>
      <c r="K258" s="40">
        <f t="shared" si="37"/>
        <v>0</v>
      </c>
      <c r="L258" s="41">
        <f t="shared" si="45"/>
        <v>0</v>
      </c>
      <c r="M258" s="10">
        <f t="shared" si="38"/>
        <v>0</v>
      </c>
      <c r="N258" s="42">
        <f t="shared" si="39"/>
        <v>0</v>
      </c>
      <c r="O258" s="43">
        <f t="shared" si="40"/>
        <v>0</v>
      </c>
      <c r="P258" s="32"/>
      <c r="Q258" s="35"/>
      <c r="R258" s="36"/>
      <c r="S258" s="32"/>
      <c r="T258" s="10">
        <f t="shared" si="41"/>
        <v>0</v>
      </c>
      <c r="U258" s="11">
        <f t="shared" si="42"/>
        <v>0</v>
      </c>
      <c r="V258" s="11">
        <f t="shared" si="46"/>
        <v>0</v>
      </c>
      <c r="W258" s="12" t="str">
        <f t="shared" si="43"/>
        <v/>
      </c>
      <c r="X258" s="13">
        <f t="shared" si="47"/>
        <v>0</v>
      </c>
      <c r="Y258" s="10">
        <f t="shared" si="48"/>
        <v>625.3199999999996</v>
      </c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</row>
    <row r="259" spans="2:42" ht="12.75">
      <c r="B259" s="44">
        <f>IF($B258="№",1,MAX($B$7:$B258)+1)</f>
        <v>253</v>
      </c>
      <c r="C259" s="45">
        <f t="shared" si="44"/>
        <v>0</v>
      </c>
      <c r="D259" s="31"/>
      <c r="E259" s="32"/>
      <c r="F259" s="32"/>
      <c r="G259" s="33"/>
      <c r="H259" s="34"/>
      <c r="I259" s="31"/>
      <c r="J259" s="34"/>
      <c r="K259" s="40">
        <f t="shared" si="37"/>
        <v>0</v>
      </c>
      <c r="L259" s="41">
        <f t="shared" si="45"/>
        <v>0</v>
      </c>
      <c r="M259" s="10">
        <f t="shared" si="38"/>
        <v>0</v>
      </c>
      <c r="N259" s="42">
        <f t="shared" si="39"/>
        <v>0</v>
      </c>
      <c r="O259" s="43">
        <f t="shared" si="40"/>
        <v>0</v>
      </c>
      <c r="P259" s="32"/>
      <c r="Q259" s="35"/>
      <c r="R259" s="36"/>
      <c r="S259" s="32"/>
      <c r="T259" s="10">
        <f t="shared" si="41"/>
        <v>0</v>
      </c>
      <c r="U259" s="11">
        <f t="shared" si="42"/>
        <v>0</v>
      </c>
      <c r="V259" s="11">
        <f t="shared" si="46"/>
        <v>0</v>
      </c>
      <c r="W259" s="12" t="str">
        <f t="shared" si="43"/>
        <v/>
      </c>
      <c r="X259" s="13">
        <f t="shared" si="47"/>
        <v>0</v>
      </c>
      <c r="Y259" s="10">
        <f t="shared" si="48"/>
        <v>625.3199999999996</v>
      </c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</row>
    <row r="260" spans="2:42" ht="12.75">
      <c r="B260" s="44">
        <f>IF($B259="№",1,MAX($B$7:$B259)+1)</f>
        <v>254</v>
      </c>
      <c r="C260" s="45">
        <f t="shared" si="44"/>
        <v>0</v>
      </c>
      <c r="D260" s="31"/>
      <c r="E260" s="32"/>
      <c r="F260" s="32"/>
      <c r="G260" s="33"/>
      <c r="H260" s="34"/>
      <c r="I260" s="31"/>
      <c r="J260" s="34"/>
      <c r="K260" s="40">
        <f t="shared" si="37"/>
        <v>0</v>
      </c>
      <c r="L260" s="41">
        <f t="shared" si="45"/>
        <v>0</v>
      </c>
      <c r="M260" s="10">
        <f t="shared" si="38"/>
        <v>0</v>
      </c>
      <c r="N260" s="42">
        <f t="shared" si="39"/>
        <v>0</v>
      </c>
      <c r="O260" s="43">
        <f t="shared" si="40"/>
        <v>0</v>
      </c>
      <c r="P260" s="32"/>
      <c r="Q260" s="35"/>
      <c r="R260" s="36"/>
      <c r="S260" s="32"/>
      <c r="T260" s="10">
        <f t="shared" si="41"/>
        <v>0</v>
      </c>
      <c r="U260" s="11">
        <f t="shared" si="42"/>
        <v>0</v>
      </c>
      <c r="V260" s="11">
        <f t="shared" si="46"/>
        <v>0</v>
      </c>
      <c r="W260" s="12" t="str">
        <f t="shared" si="43"/>
        <v/>
      </c>
      <c r="X260" s="13">
        <f t="shared" si="47"/>
        <v>0</v>
      </c>
      <c r="Y260" s="10">
        <f t="shared" si="48"/>
        <v>625.3199999999996</v>
      </c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</row>
    <row r="261" spans="2:42" ht="12.75">
      <c r="B261" s="44">
        <f>IF($B260="№",1,MAX($B$7:$B260)+1)</f>
        <v>255</v>
      </c>
      <c r="C261" s="45">
        <f t="shared" si="44"/>
        <v>0</v>
      </c>
      <c r="D261" s="31"/>
      <c r="E261" s="32"/>
      <c r="F261" s="32"/>
      <c r="G261" s="33"/>
      <c r="H261" s="34"/>
      <c r="I261" s="31"/>
      <c r="J261" s="34"/>
      <c r="K261" s="40">
        <f t="shared" si="37"/>
        <v>0</v>
      </c>
      <c r="L261" s="41">
        <f t="shared" si="45"/>
        <v>0</v>
      </c>
      <c r="M261" s="10">
        <f t="shared" si="38"/>
        <v>0</v>
      </c>
      <c r="N261" s="42">
        <f t="shared" si="39"/>
        <v>0</v>
      </c>
      <c r="O261" s="43">
        <f t="shared" si="40"/>
        <v>0</v>
      </c>
      <c r="P261" s="32"/>
      <c r="Q261" s="35"/>
      <c r="R261" s="36"/>
      <c r="S261" s="32"/>
      <c r="T261" s="10">
        <f t="shared" si="41"/>
        <v>0</v>
      </c>
      <c r="U261" s="11">
        <f t="shared" si="42"/>
        <v>0</v>
      </c>
      <c r="V261" s="11">
        <f t="shared" si="46"/>
        <v>0</v>
      </c>
      <c r="W261" s="12" t="str">
        <f t="shared" si="43"/>
        <v/>
      </c>
      <c r="X261" s="13">
        <f t="shared" si="47"/>
        <v>0</v>
      </c>
      <c r="Y261" s="10">
        <f t="shared" si="48"/>
        <v>625.3199999999996</v>
      </c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</row>
    <row r="262" spans="2:42" ht="12.75">
      <c r="B262" s="44">
        <f>IF($B261="№",1,MAX($B$7:$B261)+1)</f>
        <v>256</v>
      </c>
      <c r="C262" s="45">
        <f t="shared" si="44"/>
        <v>0</v>
      </c>
      <c r="D262" s="31"/>
      <c r="E262" s="32"/>
      <c r="F262" s="32"/>
      <c r="G262" s="33"/>
      <c r="H262" s="34"/>
      <c r="I262" s="31"/>
      <c r="J262" s="34"/>
      <c r="K262" s="40">
        <f t="shared" si="37"/>
        <v>0</v>
      </c>
      <c r="L262" s="41">
        <f t="shared" si="45"/>
        <v>0</v>
      </c>
      <c r="M262" s="10">
        <f t="shared" si="38"/>
        <v>0</v>
      </c>
      <c r="N262" s="42">
        <f t="shared" si="39"/>
        <v>0</v>
      </c>
      <c r="O262" s="43">
        <f t="shared" si="40"/>
        <v>0</v>
      </c>
      <c r="P262" s="32"/>
      <c r="Q262" s="35"/>
      <c r="R262" s="36"/>
      <c r="S262" s="32"/>
      <c r="T262" s="10">
        <f t="shared" si="41"/>
        <v>0</v>
      </c>
      <c r="U262" s="11">
        <f t="shared" si="42"/>
        <v>0</v>
      </c>
      <c r="V262" s="11">
        <f t="shared" si="46"/>
        <v>0</v>
      </c>
      <c r="W262" s="12" t="str">
        <f t="shared" si="43"/>
        <v/>
      </c>
      <c r="X262" s="13">
        <f t="shared" si="47"/>
        <v>0</v>
      </c>
      <c r="Y262" s="10">
        <f t="shared" si="48"/>
        <v>625.3199999999996</v>
      </c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</row>
    <row r="263" spans="2:42" ht="12.75">
      <c r="B263" s="44">
        <f>IF($B262="№",1,MAX($B$7:$B262)+1)</f>
        <v>257</v>
      </c>
      <c r="C263" s="45">
        <f t="shared" si="44"/>
        <v>0</v>
      </c>
      <c r="D263" s="31"/>
      <c r="E263" s="32"/>
      <c r="F263" s="32"/>
      <c r="G263" s="33"/>
      <c r="H263" s="34"/>
      <c r="I263" s="31"/>
      <c r="J263" s="34"/>
      <c r="K263" s="40">
        <f t="shared" ref="K263:K326" si="49">IFERROR(IF(OR($P$2*$C263*$G263*$V263*$H263*$J263=0,$E263="",$F263=""),0,IF(OR($F263="Long",$F263="buy"),($J263-$H263),($H263-$J263))),0)</f>
        <v>0</v>
      </c>
      <c r="L263" s="41">
        <f t="shared" si="45"/>
        <v>0</v>
      </c>
      <c r="M263" s="10">
        <f t="shared" ref="M263:M326" si="50">IFERROR(IF(OR($P$2*$C263*$G263*$H263*$J263=0,$E263="",$F263=""),0,$T263-$U263),0)</f>
        <v>0</v>
      </c>
      <c r="N263" s="42">
        <f t="shared" ref="N263:N326" si="51">IFERROR(IF(OR($P$2*$C263*$G263*$H263*$J263=0,$E263="",$F263=""),0,$M263/$V263),0)</f>
        <v>0</v>
      </c>
      <c r="O263" s="43">
        <f t="shared" ref="O263:O326" si="52">IF(OR($I263=0,$D263=0,$I263&lt;$D263),0,$I263-$D263)</f>
        <v>0</v>
      </c>
      <c r="P263" s="32"/>
      <c r="Q263" s="35"/>
      <c r="R263" s="36"/>
      <c r="S263" s="32"/>
      <c r="T263" s="10">
        <f t="shared" ref="T263:T326" si="53">IFERROR(IF(OR($P$2*$C263*$G263*$H263*$J263=0,$E263="",$F263=""),0,IF($W263="ME",$K263*5*$G263,$K263*50*$G263)),0)</f>
        <v>0</v>
      </c>
      <c r="U263" s="11">
        <f t="shared" ref="U263:U326" si="54">IFERROR(IF(OR($P$2*$C263*$G263*$V263*$H263=0,$E263="",$F263=""),0,IF($W263="ME",$D$3*$G263,$E$3*$G263)),0)</f>
        <v>0</v>
      </c>
      <c r="V263" s="11">
        <f t="shared" si="46"/>
        <v>0</v>
      </c>
      <c r="W263" s="12" t="str">
        <f t="shared" ref="W263:W326" si="55">LEFT($E263,2)</f>
        <v/>
      </c>
      <c r="X263" s="13">
        <f t="shared" si="47"/>
        <v>0</v>
      </c>
      <c r="Y263" s="10">
        <f t="shared" si="48"/>
        <v>625.3199999999996</v>
      </c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</row>
    <row r="264" spans="2:42" ht="12.75">
      <c r="B264" s="44">
        <f>IF($B263="№",1,MAX($B$7:$B263)+1)</f>
        <v>258</v>
      </c>
      <c r="C264" s="45">
        <f t="shared" ref="C264:C327" si="56">INT($D264)</f>
        <v>0</v>
      </c>
      <c r="D264" s="31"/>
      <c r="E264" s="32"/>
      <c r="F264" s="32"/>
      <c r="G264" s="33"/>
      <c r="H264" s="34"/>
      <c r="I264" s="31"/>
      <c r="J264" s="34"/>
      <c r="K264" s="40">
        <f t="shared" si="49"/>
        <v>0</v>
      </c>
      <c r="L264" s="41">
        <f t="shared" ref="L264:L327" si="57">IFERROR($K264*4,0)</f>
        <v>0</v>
      </c>
      <c r="M264" s="10">
        <f t="shared" si="50"/>
        <v>0</v>
      </c>
      <c r="N264" s="42">
        <f t="shared" si="51"/>
        <v>0</v>
      </c>
      <c r="O264" s="43">
        <f t="shared" si="52"/>
        <v>0</v>
      </c>
      <c r="P264" s="32"/>
      <c r="Q264" s="35"/>
      <c r="R264" s="36"/>
      <c r="S264" s="32"/>
      <c r="T264" s="10">
        <f t="shared" si="53"/>
        <v>0</v>
      </c>
      <c r="U264" s="11">
        <f t="shared" si="54"/>
        <v>0</v>
      </c>
      <c r="V264" s="11">
        <f t="shared" ref="V264:V327" si="58">IFERROR(IF($P$2*$C264*$G264=0,0,IF($V263="Сумма на момент открытия сделки",$P$2,$V263+$M263+$R263)),0)</f>
        <v>0</v>
      </c>
      <c r="W264" s="12" t="str">
        <f t="shared" si="55"/>
        <v/>
      </c>
      <c r="X264" s="13">
        <f t="shared" ref="X264:X327" si="59">$D264-INT($D264)</f>
        <v>0</v>
      </c>
      <c r="Y264" s="10">
        <f t="shared" ref="Y264:Y327" si="60">$Y263+$M264+$R264</f>
        <v>625.3199999999996</v>
      </c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</row>
    <row r="265" spans="2:42" ht="12.75">
      <c r="B265" s="44">
        <f>IF($B264="№",1,MAX($B$7:$B264)+1)</f>
        <v>259</v>
      </c>
      <c r="C265" s="45">
        <f t="shared" si="56"/>
        <v>0</v>
      </c>
      <c r="D265" s="31"/>
      <c r="E265" s="32"/>
      <c r="F265" s="32"/>
      <c r="G265" s="33"/>
      <c r="H265" s="34"/>
      <c r="I265" s="31"/>
      <c r="J265" s="34"/>
      <c r="K265" s="40">
        <f t="shared" si="49"/>
        <v>0</v>
      </c>
      <c r="L265" s="41">
        <f t="shared" si="57"/>
        <v>0</v>
      </c>
      <c r="M265" s="10">
        <f t="shared" si="50"/>
        <v>0</v>
      </c>
      <c r="N265" s="42">
        <f t="shared" si="51"/>
        <v>0</v>
      </c>
      <c r="O265" s="43">
        <f t="shared" si="52"/>
        <v>0</v>
      </c>
      <c r="P265" s="32"/>
      <c r="Q265" s="35"/>
      <c r="R265" s="36"/>
      <c r="S265" s="32"/>
      <c r="T265" s="10">
        <f t="shared" si="53"/>
        <v>0</v>
      </c>
      <c r="U265" s="11">
        <f t="shared" si="54"/>
        <v>0</v>
      </c>
      <c r="V265" s="11">
        <f t="shared" si="58"/>
        <v>0</v>
      </c>
      <c r="W265" s="12" t="str">
        <f t="shared" si="55"/>
        <v/>
      </c>
      <c r="X265" s="13">
        <f t="shared" si="59"/>
        <v>0</v>
      </c>
      <c r="Y265" s="10">
        <f t="shared" si="60"/>
        <v>625.3199999999996</v>
      </c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</row>
    <row r="266" spans="2:42" ht="12.75">
      <c r="B266" s="44">
        <f>IF($B265="№",1,MAX($B$7:$B265)+1)</f>
        <v>260</v>
      </c>
      <c r="C266" s="45">
        <f t="shared" si="56"/>
        <v>0</v>
      </c>
      <c r="D266" s="31"/>
      <c r="E266" s="32"/>
      <c r="F266" s="32"/>
      <c r="G266" s="33"/>
      <c r="H266" s="34"/>
      <c r="I266" s="31"/>
      <c r="J266" s="34"/>
      <c r="K266" s="40">
        <f t="shared" si="49"/>
        <v>0</v>
      </c>
      <c r="L266" s="41">
        <f t="shared" si="57"/>
        <v>0</v>
      </c>
      <c r="M266" s="10">
        <f t="shared" si="50"/>
        <v>0</v>
      </c>
      <c r="N266" s="42">
        <f t="shared" si="51"/>
        <v>0</v>
      </c>
      <c r="O266" s="43">
        <f t="shared" si="52"/>
        <v>0</v>
      </c>
      <c r="P266" s="32"/>
      <c r="Q266" s="35"/>
      <c r="R266" s="36"/>
      <c r="S266" s="32"/>
      <c r="T266" s="10">
        <f t="shared" si="53"/>
        <v>0</v>
      </c>
      <c r="U266" s="11">
        <f t="shared" si="54"/>
        <v>0</v>
      </c>
      <c r="V266" s="11">
        <f t="shared" si="58"/>
        <v>0</v>
      </c>
      <c r="W266" s="12" t="str">
        <f t="shared" si="55"/>
        <v/>
      </c>
      <c r="X266" s="13">
        <f t="shared" si="59"/>
        <v>0</v>
      </c>
      <c r="Y266" s="10">
        <f t="shared" si="60"/>
        <v>625.3199999999996</v>
      </c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</row>
    <row r="267" spans="2:42" ht="12.75">
      <c r="B267" s="44">
        <f>IF($B266="№",1,MAX($B$7:$B266)+1)</f>
        <v>261</v>
      </c>
      <c r="C267" s="45">
        <f t="shared" si="56"/>
        <v>0</v>
      </c>
      <c r="D267" s="31"/>
      <c r="E267" s="32"/>
      <c r="F267" s="32"/>
      <c r="G267" s="33"/>
      <c r="H267" s="34"/>
      <c r="I267" s="31"/>
      <c r="J267" s="34"/>
      <c r="K267" s="40">
        <f t="shared" si="49"/>
        <v>0</v>
      </c>
      <c r="L267" s="41">
        <f t="shared" si="57"/>
        <v>0</v>
      </c>
      <c r="M267" s="10">
        <f t="shared" si="50"/>
        <v>0</v>
      </c>
      <c r="N267" s="42">
        <f t="shared" si="51"/>
        <v>0</v>
      </c>
      <c r="O267" s="43">
        <f t="shared" si="52"/>
        <v>0</v>
      </c>
      <c r="P267" s="32"/>
      <c r="Q267" s="35"/>
      <c r="R267" s="36"/>
      <c r="S267" s="32"/>
      <c r="T267" s="10">
        <f t="shared" si="53"/>
        <v>0</v>
      </c>
      <c r="U267" s="11">
        <f t="shared" si="54"/>
        <v>0</v>
      </c>
      <c r="V267" s="11">
        <f t="shared" si="58"/>
        <v>0</v>
      </c>
      <c r="W267" s="12" t="str">
        <f t="shared" si="55"/>
        <v/>
      </c>
      <c r="X267" s="13">
        <f t="shared" si="59"/>
        <v>0</v>
      </c>
      <c r="Y267" s="10">
        <f t="shared" si="60"/>
        <v>625.3199999999996</v>
      </c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</row>
    <row r="268" spans="2:42" ht="12.75">
      <c r="B268" s="44">
        <f>IF($B267="№",1,MAX($B$7:$B267)+1)</f>
        <v>262</v>
      </c>
      <c r="C268" s="45">
        <f t="shared" si="56"/>
        <v>0</v>
      </c>
      <c r="D268" s="31"/>
      <c r="E268" s="32"/>
      <c r="F268" s="32"/>
      <c r="G268" s="33"/>
      <c r="H268" s="34"/>
      <c r="I268" s="31"/>
      <c r="J268" s="34"/>
      <c r="K268" s="40">
        <f t="shared" si="49"/>
        <v>0</v>
      </c>
      <c r="L268" s="41">
        <f t="shared" si="57"/>
        <v>0</v>
      </c>
      <c r="M268" s="10">
        <f t="shared" si="50"/>
        <v>0</v>
      </c>
      <c r="N268" s="42">
        <f t="shared" si="51"/>
        <v>0</v>
      </c>
      <c r="O268" s="43">
        <f t="shared" si="52"/>
        <v>0</v>
      </c>
      <c r="P268" s="32"/>
      <c r="Q268" s="35"/>
      <c r="R268" s="36"/>
      <c r="S268" s="32"/>
      <c r="T268" s="10">
        <f t="shared" si="53"/>
        <v>0</v>
      </c>
      <c r="U268" s="11">
        <f t="shared" si="54"/>
        <v>0</v>
      </c>
      <c r="V268" s="11">
        <f t="shared" si="58"/>
        <v>0</v>
      </c>
      <c r="W268" s="12" t="str">
        <f t="shared" si="55"/>
        <v/>
      </c>
      <c r="X268" s="13">
        <f t="shared" si="59"/>
        <v>0</v>
      </c>
      <c r="Y268" s="10">
        <f t="shared" si="60"/>
        <v>625.3199999999996</v>
      </c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</row>
    <row r="269" spans="2:42" ht="12.75">
      <c r="B269" s="44">
        <f>IF($B268="№",1,MAX($B$7:$B268)+1)</f>
        <v>263</v>
      </c>
      <c r="C269" s="45">
        <f t="shared" si="56"/>
        <v>0</v>
      </c>
      <c r="D269" s="31"/>
      <c r="E269" s="32"/>
      <c r="F269" s="32"/>
      <c r="G269" s="33"/>
      <c r="H269" s="34"/>
      <c r="I269" s="31"/>
      <c r="J269" s="34"/>
      <c r="K269" s="40">
        <f t="shared" si="49"/>
        <v>0</v>
      </c>
      <c r="L269" s="41">
        <f t="shared" si="57"/>
        <v>0</v>
      </c>
      <c r="M269" s="10">
        <f t="shared" si="50"/>
        <v>0</v>
      </c>
      <c r="N269" s="42">
        <f t="shared" si="51"/>
        <v>0</v>
      </c>
      <c r="O269" s="43">
        <f t="shared" si="52"/>
        <v>0</v>
      </c>
      <c r="P269" s="32"/>
      <c r="Q269" s="35"/>
      <c r="R269" s="36"/>
      <c r="S269" s="32"/>
      <c r="T269" s="10">
        <f t="shared" si="53"/>
        <v>0</v>
      </c>
      <c r="U269" s="11">
        <f t="shared" si="54"/>
        <v>0</v>
      </c>
      <c r="V269" s="11">
        <f t="shared" si="58"/>
        <v>0</v>
      </c>
      <c r="W269" s="12" t="str">
        <f t="shared" si="55"/>
        <v/>
      </c>
      <c r="X269" s="13">
        <f t="shared" si="59"/>
        <v>0</v>
      </c>
      <c r="Y269" s="10">
        <f t="shared" si="60"/>
        <v>625.3199999999996</v>
      </c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</row>
    <row r="270" spans="2:42" ht="12.75">
      <c r="B270" s="44">
        <f>IF($B269="№",1,MAX($B$7:$B269)+1)</f>
        <v>264</v>
      </c>
      <c r="C270" s="45">
        <f t="shared" si="56"/>
        <v>0</v>
      </c>
      <c r="D270" s="31"/>
      <c r="E270" s="32"/>
      <c r="F270" s="32"/>
      <c r="G270" s="33"/>
      <c r="H270" s="34"/>
      <c r="I270" s="31"/>
      <c r="J270" s="34"/>
      <c r="K270" s="40">
        <f t="shared" si="49"/>
        <v>0</v>
      </c>
      <c r="L270" s="41">
        <f t="shared" si="57"/>
        <v>0</v>
      </c>
      <c r="M270" s="10">
        <f t="shared" si="50"/>
        <v>0</v>
      </c>
      <c r="N270" s="42">
        <f t="shared" si="51"/>
        <v>0</v>
      </c>
      <c r="O270" s="43">
        <f t="shared" si="52"/>
        <v>0</v>
      </c>
      <c r="P270" s="32"/>
      <c r="Q270" s="35"/>
      <c r="R270" s="36"/>
      <c r="S270" s="32"/>
      <c r="T270" s="10">
        <f t="shared" si="53"/>
        <v>0</v>
      </c>
      <c r="U270" s="11">
        <f t="shared" si="54"/>
        <v>0</v>
      </c>
      <c r="V270" s="11">
        <f t="shared" si="58"/>
        <v>0</v>
      </c>
      <c r="W270" s="12" t="str">
        <f t="shared" si="55"/>
        <v/>
      </c>
      <c r="X270" s="13">
        <f t="shared" si="59"/>
        <v>0</v>
      </c>
      <c r="Y270" s="10">
        <f t="shared" si="60"/>
        <v>625.3199999999996</v>
      </c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</row>
    <row r="271" spans="2:42" ht="12.75">
      <c r="B271" s="44">
        <f>IF($B270="№",1,MAX($B$7:$B270)+1)</f>
        <v>265</v>
      </c>
      <c r="C271" s="45">
        <f t="shared" si="56"/>
        <v>0</v>
      </c>
      <c r="D271" s="31"/>
      <c r="E271" s="32"/>
      <c r="F271" s="32"/>
      <c r="G271" s="33"/>
      <c r="H271" s="34"/>
      <c r="I271" s="31"/>
      <c r="J271" s="34"/>
      <c r="K271" s="40">
        <f t="shared" si="49"/>
        <v>0</v>
      </c>
      <c r="L271" s="41">
        <f t="shared" si="57"/>
        <v>0</v>
      </c>
      <c r="M271" s="10">
        <f t="shared" si="50"/>
        <v>0</v>
      </c>
      <c r="N271" s="42">
        <f t="shared" si="51"/>
        <v>0</v>
      </c>
      <c r="O271" s="43">
        <f t="shared" si="52"/>
        <v>0</v>
      </c>
      <c r="P271" s="32"/>
      <c r="Q271" s="35"/>
      <c r="R271" s="36"/>
      <c r="S271" s="32"/>
      <c r="T271" s="10">
        <f t="shared" si="53"/>
        <v>0</v>
      </c>
      <c r="U271" s="11">
        <f t="shared" si="54"/>
        <v>0</v>
      </c>
      <c r="V271" s="11">
        <f t="shared" si="58"/>
        <v>0</v>
      </c>
      <c r="W271" s="12" t="str">
        <f t="shared" si="55"/>
        <v/>
      </c>
      <c r="X271" s="13">
        <f t="shared" si="59"/>
        <v>0</v>
      </c>
      <c r="Y271" s="10">
        <f t="shared" si="60"/>
        <v>625.3199999999996</v>
      </c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</row>
    <row r="272" spans="2:42" ht="12.75">
      <c r="B272" s="44">
        <f>IF($B271="№",1,MAX($B$7:$B271)+1)</f>
        <v>266</v>
      </c>
      <c r="C272" s="45">
        <f t="shared" si="56"/>
        <v>0</v>
      </c>
      <c r="D272" s="31"/>
      <c r="E272" s="32"/>
      <c r="F272" s="32"/>
      <c r="G272" s="33"/>
      <c r="H272" s="34"/>
      <c r="I272" s="31"/>
      <c r="J272" s="34"/>
      <c r="K272" s="40">
        <f t="shared" si="49"/>
        <v>0</v>
      </c>
      <c r="L272" s="41">
        <f t="shared" si="57"/>
        <v>0</v>
      </c>
      <c r="M272" s="10">
        <f t="shared" si="50"/>
        <v>0</v>
      </c>
      <c r="N272" s="42">
        <f t="shared" si="51"/>
        <v>0</v>
      </c>
      <c r="O272" s="43">
        <f t="shared" si="52"/>
        <v>0</v>
      </c>
      <c r="P272" s="32"/>
      <c r="Q272" s="35"/>
      <c r="R272" s="36"/>
      <c r="S272" s="32"/>
      <c r="T272" s="10">
        <f t="shared" si="53"/>
        <v>0</v>
      </c>
      <c r="U272" s="11">
        <f t="shared" si="54"/>
        <v>0</v>
      </c>
      <c r="V272" s="11">
        <f t="shared" si="58"/>
        <v>0</v>
      </c>
      <c r="W272" s="12" t="str">
        <f t="shared" si="55"/>
        <v/>
      </c>
      <c r="X272" s="13">
        <f t="shared" si="59"/>
        <v>0</v>
      </c>
      <c r="Y272" s="10">
        <f t="shared" si="60"/>
        <v>625.3199999999996</v>
      </c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</row>
    <row r="273" spans="2:42" ht="12.75">
      <c r="B273" s="44">
        <f>IF($B272="№",1,MAX($B$7:$B272)+1)</f>
        <v>267</v>
      </c>
      <c r="C273" s="45">
        <f t="shared" si="56"/>
        <v>0</v>
      </c>
      <c r="D273" s="31"/>
      <c r="E273" s="32"/>
      <c r="F273" s="32"/>
      <c r="G273" s="33"/>
      <c r="H273" s="34"/>
      <c r="I273" s="31"/>
      <c r="J273" s="34"/>
      <c r="K273" s="40">
        <f t="shared" si="49"/>
        <v>0</v>
      </c>
      <c r="L273" s="41">
        <f t="shared" si="57"/>
        <v>0</v>
      </c>
      <c r="M273" s="10">
        <f t="shared" si="50"/>
        <v>0</v>
      </c>
      <c r="N273" s="42">
        <f t="shared" si="51"/>
        <v>0</v>
      </c>
      <c r="O273" s="43">
        <f t="shared" si="52"/>
        <v>0</v>
      </c>
      <c r="P273" s="32"/>
      <c r="Q273" s="35"/>
      <c r="R273" s="36"/>
      <c r="S273" s="32"/>
      <c r="T273" s="10">
        <f t="shared" si="53"/>
        <v>0</v>
      </c>
      <c r="U273" s="11">
        <f t="shared" si="54"/>
        <v>0</v>
      </c>
      <c r="V273" s="11">
        <f t="shared" si="58"/>
        <v>0</v>
      </c>
      <c r="W273" s="12" t="str">
        <f t="shared" si="55"/>
        <v/>
      </c>
      <c r="X273" s="13">
        <f t="shared" si="59"/>
        <v>0</v>
      </c>
      <c r="Y273" s="10">
        <f t="shared" si="60"/>
        <v>625.3199999999996</v>
      </c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</row>
    <row r="274" spans="2:42" ht="12.75">
      <c r="B274" s="44">
        <f>IF($B273="№",1,MAX($B$7:$B273)+1)</f>
        <v>268</v>
      </c>
      <c r="C274" s="45">
        <f t="shared" si="56"/>
        <v>0</v>
      </c>
      <c r="D274" s="31"/>
      <c r="E274" s="32"/>
      <c r="F274" s="32"/>
      <c r="G274" s="33"/>
      <c r="H274" s="34"/>
      <c r="I274" s="31"/>
      <c r="J274" s="34"/>
      <c r="K274" s="40">
        <f t="shared" si="49"/>
        <v>0</v>
      </c>
      <c r="L274" s="41">
        <f t="shared" si="57"/>
        <v>0</v>
      </c>
      <c r="M274" s="10">
        <f t="shared" si="50"/>
        <v>0</v>
      </c>
      <c r="N274" s="42">
        <f t="shared" si="51"/>
        <v>0</v>
      </c>
      <c r="O274" s="43">
        <f t="shared" si="52"/>
        <v>0</v>
      </c>
      <c r="P274" s="32"/>
      <c r="Q274" s="35"/>
      <c r="R274" s="36"/>
      <c r="S274" s="32"/>
      <c r="T274" s="10">
        <f t="shared" si="53"/>
        <v>0</v>
      </c>
      <c r="U274" s="11">
        <f t="shared" si="54"/>
        <v>0</v>
      </c>
      <c r="V274" s="11">
        <f t="shared" si="58"/>
        <v>0</v>
      </c>
      <c r="W274" s="12" t="str">
        <f t="shared" si="55"/>
        <v/>
      </c>
      <c r="X274" s="13">
        <f t="shared" si="59"/>
        <v>0</v>
      </c>
      <c r="Y274" s="10">
        <f t="shared" si="60"/>
        <v>625.3199999999996</v>
      </c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</row>
    <row r="275" spans="2:42" ht="12.75">
      <c r="B275" s="44">
        <f>IF($B274="№",1,MAX($B$7:$B274)+1)</f>
        <v>269</v>
      </c>
      <c r="C275" s="45">
        <f t="shared" si="56"/>
        <v>0</v>
      </c>
      <c r="D275" s="31"/>
      <c r="E275" s="32"/>
      <c r="F275" s="32"/>
      <c r="G275" s="33"/>
      <c r="H275" s="34"/>
      <c r="I275" s="31"/>
      <c r="J275" s="34"/>
      <c r="K275" s="40">
        <f t="shared" si="49"/>
        <v>0</v>
      </c>
      <c r="L275" s="41">
        <f t="shared" si="57"/>
        <v>0</v>
      </c>
      <c r="M275" s="10">
        <f t="shared" si="50"/>
        <v>0</v>
      </c>
      <c r="N275" s="42">
        <f t="shared" si="51"/>
        <v>0</v>
      </c>
      <c r="O275" s="43">
        <f t="shared" si="52"/>
        <v>0</v>
      </c>
      <c r="P275" s="32"/>
      <c r="Q275" s="35"/>
      <c r="R275" s="36"/>
      <c r="S275" s="32"/>
      <c r="T275" s="10">
        <f t="shared" si="53"/>
        <v>0</v>
      </c>
      <c r="U275" s="11">
        <f t="shared" si="54"/>
        <v>0</v>
      </c>
      <c r="V275" s="11">
        <f t="shared" si="58"/>
        <v>0</v>
      </c>
      <c r="W275" s="12" t="str">
        <f t="shared" si="55"/>
        <v/>
      </c>
      <c r="X275" s="13">
        <f t="shared" si="59"/>
        <v>0</v>
      </c>
      <c r="Y275" s="10">
        <f t="shared" si="60"/>
        <v>625.3199999999996</v>
      </c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</row>
    <row r="276" spans="2:42" ht="12.75">
      <c r="B276" s="44">
        <f>IF($B275="№",1,MAX($B$7:$B275)+1)</f>
        <v>270</v>
      </c>
      <c r="C276" s="45">
        <f t="shared" si="56"/>
        <v>0</v>
      </c>
      <c r="D276" s="31"/>
      <c r="E276" s="32"/>
      <c r="F276" s="32"/>
      <c r="G276" s="33"/>
      <c r="H276" s="34"/>
      <c r="I276" s="31"/>
      <c r="J276" s="34"/>
      <c r="K276" s="40">
        <f t="shared" si="49"/>
        <v>0</v>
      </c>
      <c r="L276" s="41">
        <f t="shared" si="57"/>
        <v>0</v>
      </c>
      <c r="M276" s="10">
        <f t="shared" si="50"/>
        <v>0</v>
      </c>
      <c r="N276" s="42">
        <f t="shared" si="51"/>
        <v>0</v>
      </c>
      <c r="O276" s="43">
        <f t="shared" si="52"/>
        <v>0</v>
      </c>
      <c r="P276" s="32"/>
      <c r="Q276" s="35"/>
      <c r="R276" s="36"/>
      <c r="S276" s="32"/>
      <c r="T276" s="10">
        <f t="shared" si="53"/>
        <v>0</v>
      </c>
      <c r="U276" s="11">
        <f t="shared" si="54"/>
        <v>0</v>
      </c>
      <c r="V276" s="11">
        <f t="shared" si="58"/>
        <v>0</v>
      </c>
      <c r="W276" s="12" t="str">
        <f t="shared" si="55"/>
        <v/>
      </c>
      <c r="X276" s="13">
        <f t="shared" si="59"/>
        <v>0</v>
      </c>
      <c r="Y276" s="10">
        <f t="shared" si="60"/>
        <v>625.3199999999996</v>
      </c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</row>
    <row r="277" spans="2:42" ht="12.75">
      <c r="B277" s="44">
        <f>IF($B276="№",1,MAX($B$7:$B276)+1)</f>
        <v>271</v>
      </c>
      <c r="C277" s="45">
        <f t="shared" si="56"/>
        <v>0</v>
      </c>
      <c r="D277" s="31"/>
      <c r="E277" s="32"/>
      <c r="F277" s="32"/>
      <c r="G277" s="33"/>
      <c r="H277" s="34"/>
      <c r="I277" s="31"/>
      <c r="J277" s="34"/>
      <c r="K277" s="40">
        <f t="shared" si="49"/>
        <v>0</v>
      </c>
      <c r="L277" s="41">
        <f t="shared" si="57"/>
        <v>0</v>
      </c>
      <c r="M277" s="10">
        <f t="shared" si="50"/>
        <v>0</v>
      </c>
      <c r="N277" s="42">
        <f t="shared" si="51"/>
        <v>0</v>
      </c>
      <c r="O277" s="43">
        <f t="shared" si="52"/>
        <v>0</v>
      </c>
      <c r="P277" s="32"/>
      <c r="Q277" s="35"/>
      <c r="R277" s="36"/>
      <c r="S277" s="32"/>
      <c r="T277" s="10">
        <f t="shared" si="53"/>
        <v>0</v>
      </c>
      <c r="U277" s="11">
        <f t="shared" si="54"/>
        <v>0</v>
      </c>
      <c r="V277" s="11">
        <f t="shared" si="58"/>
        <v>0</v>
      </c>
      <c r="W277" s="12" t="str">
        <f t="shared" si="55"/>
        <v/>
      </c>
      <c r="X277" s="13">
        <f t="shared" si="59"/>
        <v>0</v>
      </c>
      <c r="Y277" s="10">
        <f t="shared" si="60"/>
        <v>625.3199999999996</v>
      </c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</row>
    <row r="278" spans="2:42" ht="12.75">
      <c r="B278" s="44">
        <f>IF($B277="№",1,MAX($B$7:$B277)+1)</f>
        <v>272</v>
      </c>
      <c r="C278" s="45">
        <f t="shared" si="56"/>
        <v>0</v>
      </c>
      <c r="D278" s="31"/>
      <c r="E278" s="32"/>
      <c r="F278" s="32"/>
      <c r="G278" s="33"/>
      <c r="H278" s="34"/>
      <c r="I278" s="31"/>
      <c r="J278" s="34"/>
      <c r="K278" s="40">
        <f t="shared" si="49"/>
        <v>0</v>
      </c>
      <c r="L278" s="41">
        <f t="shared" si="57"/>
        <v>0</v>
      </c>
      <c r="M278" s="10">
        <f t="shared" si="50"/>
        <v>0</v>
      </c>
      <c r="N278" s="42">
        <f t="shared" si="51"/>
        <v>0</v>
      </c>
      <c r="O278" s="43">
        <f t="shared" si="52"/>
        <v>0</v>
      </c>
      <c r="P278" s="32"/>
      <c r="Q278" s="35"/>
      <c r="R278" s="36"/>
      <c r="S278" s="32"/>
      <c r="T278" s="10">
        <f t="shared" si="53"/>
        <v>0</v>
      </c>
      <c r="U278" s="11">
        <f t="shared" si="54"/>
        <v>0</v>
      </c>
      <c r="V278" s="11">
        <f t="shared" si="58"/>
        <v>0</v>
      </c>
      <c r="W278" s="12" t="str">
        <f t="shared" si="55"/>
        <v/>
      </c>
      <c r="X278" s="13">
        <f t="shared" si="59"/>
        <v>0</v>
      </c>
      <c r="Y278" s="10">
        <f t="shared" si="60"/>
        <v>625.3199999999996</v>
      </c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</row>
    <row r="279" spans="2:42" ht="12.75">
      <c r="B279" s="44">
        <f>IF($B278="№",1,MAX($B$7:$B278)+1)</f>
        <v>273</v>
      </c>
      <c r="C279" s="45">
        <f t="shared" si="56"/>
        <v>0</v>
      </c>
      <c r="D279" s="31"/>
      <c r="E279" s="32"/>
      <c r="F279" s="32"/>
      <c r="G279" s="33"/>
      <c r="H279" s="34"/>
      <c r="I279" s="31"/>
      <c r="J279" s="34"/>
      <c r="K279" s="40">
        <f t="shared" si="49"/>
        <v>0</v>
      </c>
      <c r="L279" s="41">
        <f t="shared" si="57"/>
        <v>0</v>
      </c>
      <c r="M279" s="10">
        <f t="shared" si="50"/>
        <v>0</v>
      </c>
      <c r="N279" s="42">
        <f t="shared" si="51"/>
        <v>0</v>
      </c>
      <c r="O279" s="43">
        <f t="shared" si="52"/>
        <v>0</v>
      </c>
      <c r="P279" s="32"/>
      <c r="Q279" s="35"/>
      <c r="R279" s="36"/>
      <c r="S279" s="32"/>
      <c r="T279" s="10">
        <f t="shared" si="53"/>
        <v>0</v>
      </c>
      <c r="U279" s="11">
        <f t="shared" si="54"/>
        <v>0</v>
      </c>
      <c r="V279" s="11">
        <f t="shared" si="58"/>
        <v>0</v>
      </c>
      <c r="W279" s="12" t="str">
        <f t="shared" si="55"/>
        <v/>
      </c>
      <c r="X279" s="13">
        <f t="shared" si="59"/>
        <v>0</v>
      </c>
      <c r="Y279" s="10">
        <f t="shared" si="60"/>
        <v>625.3199999999996</v>
      </c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</row>
    <row r="280" spans="2:42" ht="12.75">
      <c r="B280" s="44">
        <f>IF($B279="№",1,MAX($B$7:$B279)+1)</f>
        <v>274</v>
      </c>
      <c r="C280" s="45">
        <f t="shared" si="56"/>
        <v>0</v>
      </c>
      <c r="D280" s="31"/>
      <c r="E280" s="32"/>
      <c r="F280" s="32"/>
      <c r="G280" s="33"/>
      <c r="H280" s="34"/>
      <c r="I280" s="31"/>
      <c r="J280" s="34"/>
      <c r="K280" s="40">
        <f t="shared" si="49"/>
        <v>0</v>
      </c>
      <c r="L280" s="41">
        <f t="shared" si="57"/>
        <v>0</v>
      </c>
      <c r="M280" s="10">
        <f t="shared" si="50"/>
        <v>0</v>
      </c>
      <c r="N280" s="42">
        <f t="shared" si="51"/>
        <v>0</v>
      </c>
      <c r="O280" s="43">
        <f t="shared" si="52"/>
        <v>0</v>
      </c>
      <c r="P280" s="32"/>
      <c r="Q280" s="35"/>
      <c r="R280" s="36"/>
      <c r="S280" s="32"/>
      <c r="T280" s="10">
        <f t="shared" si="53"/>
        <v>0</v>
      </c>
      <c r="U280" s="11">
        <f t="shared" si="54"/>
        <v>0</v>
      </c>
      <c r="V280" s="11">
        <f t="shared" si="58"/>
        <v>0</v>
      </c>
      <c r="W280" s="12" t="str">
        <f t="shared" si="55"/>
        <v/>
      </c>
      <c r="X280" s="13">
        <f t="shared" si="59"/>
        <v>0</v>
      </c>
      <c r="Y280" s="10">
        <f t="shared" si="60"/>
        <v>625.3199999999996</v>
      </c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</row>
    <row r="281" spans="2:42" ht="12.75">
      <c r="B281" s="44">
        <f>IF($B280="№",1,MAX($B$7:$B280)+1)</f>
        <v>275</v>
      </c>
      <c r="C281" s="45">
        <f t="shared" si="56"/>
        <v>0</v>
      </c>
      <c r="D281" s="31"/>
      <c r="E281" s="32"/>
      <c r="F281" s="32"/>
      <c r="G281" s="33"/>
      <c r="H281" s="34"/>
      <c r="I281" s="31"/>
      <c r="J281" s="34"/>
      <c r="K281" s="40">
        <f t="shared" si="49"/>
        <v>0</v>
      </c>
      <c r="L281" s="41">
        <f t="shared" si="57"/>
        <v>0</v>
      </c>
      <c r="M281" s="10">
        <f t="shared" si="50"/>
        <v>0</v>
      </c>
      <c r="N281" s="42">
        <f t="shared" si="51"/>
        <v>0</v>
      </c>
      <c r="O281" s="43">
        <f t="shared" si="52"/>
        <v>0</v>
      </c>
      <c r="P281" s="32"/>
      <c r="Q281" s="35"/>
      <c r="R281" s="36"/>
      <c r="S281" s="32"/>
      <c r="T281" s="10">
        <f t="shared" si="53"/>
        <v>0</v>
      </c>
      <c r="U281" s="11">
        <f t="shared" si="54"/>
        <v>0</v>
      </c>
      <c r="V281" s="11">
        <f t="shared" si="58"/>
        <v>0</v>
      </c>
      <c r="W281" s="12" t="str">
        <f t="shared" si="55"/>
        <v/>
      </c>
      <c r="X281" s="13">
        <f t="shared" si="59"/>
        <v>0</v>
      </c>
      <c r="Y281" s="10">
        <f t="shared" si="60"/>
        <v>625.3199999999996</v>
      </c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</row>
    <row r="282" spans="2:42" ht="12.75">
      <c r="B282" s="44">
        <f>IF($B281="№",1,MAX($B$7:$B281)+1)</f>
        <v>276</v>
      </c>
      <c r="C282" s="45">
        <f t="shared" si="56"/>
        <v>0</v>
      </c>
      <c r="D282" s="31"/>
      <c r="E282" s="32"/>
      <c r="F282" s="32"/>
      <c r="G282" s="33"/>
      <c r="H282" s="34"/>
      <c r="I282" s="31"/>
      <c r="J282" s="34"/>
      <c r="K282" s="40">
        <f t="shared" si="49"/>
        <v>0</v>
      </c>
      <c r="L282" s="41">
        <f t="shared" si="57"/>
        <v>0</v>
      </c>
      <c r="M282" s="10">
        <f t="shared" si="50"/>
        <v>0</v>
      </c>
      <c r="N282" s="42">
        <f t="shared" si="51"/>
        <v>0</v>
      </c>
      <c r="O282" s="43">
        <f t="shared" si="52"/>
        <v>0</v>
      </c>
      <c r="P282" s="32"/>
      <c r="Q282" s="35"/>
      <c r="R282" s="36"/>
      <c r="S282" s="32"/>
      <c r="T282" s="10">
        <f t="shared" si="53"/>
        <v>0</v>
      </c>
      <c r="U282" s="11">
        <f t="shared" si="54"/>
        <v>0</v>
      </c>
      <c r="V282" s="11">
        <f t="shared" si="58"/>
        <v>0</v>
      </c>
      <c r="W282" s="12" t="str">
        <f t="shared" si="55"/>
        <v/>
      </c>
      <c r="X282" s="13">
        <f t="shared" si="59"/>
        <v>0</v>
      </c>
      <c r="Y282" s="10">
        <f t="shared" si="60"/>
        <v>625.3199999999996</v>
      </c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</row>
    <row r="283" spans="2:42" ht="12.75">
      <c r="B283" s="44">
        <f>IF($B282="№",1,MAX($B$7:$B282)+1)</f>
        <v>277</v>
      </c>
      <c r="C283" s="45">
        <f t="shared" si="56"/>
        <v>0</v>
      </c>
      <c r="D283" s="31"/>
      <c r="E283" s="32"/>
      <c r="F283" s="32"/>
      <c r="G283" s="33"/>
      <c r="H283" s="34"/>
      <c r="I283" s="31"/>
      <c r="J283" s="34"/>
      <c r="K283" s="40">
        <f t="shared" si="49"/>
        <v>0</v>
      </c>
      <c r="L283" s="41">
        <f t="shared" si="57"/>
        <v>0</v>
      </c>
      <c r="M283" s="10">
        <f t="shared" si="50"/>
        <v>0</v>
      </c>
      <c r="N283" s="42">
        <f t="shared" si="51"/>
        <v>0</v>
      </c>
      <c r="O283" s="43">
        <f t="shared" si="52"/>
        <v>0</v>
      </c>
      <c r="P283" s="32"/>
      <c r="Q283" s="35"/>
      <c r="R283" s="36"/>
      <c r="S283" s="32"/>
      <c r="T283" s="10">
        <f t="shared" si="53"/>
        <v>0</v>
      </c>
      <c r="U283" s="11">
        <f t="shared" si="54"/>
        <v>0</v>
      </c>
      <c r="V283" s="11">
        <f t="shared" si="58"/>
        <v>0</v>
      </c>
      <c r="W283" s="12" t="str">
        <f t="shared" si="55"/>
        <v/>
      </c>
      <c r="X283" s="13">
        <f t="shared" si="59"/>
        <v>0</v>
      </c>
      <c r="Y283" s="10">
        <f t="shared" si="60"/>
        <v>625.3199999999996</v>
      </c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</row>
    <row r="284" spans="2:42" ht="12.75">
      <c r="B284" s="44">
        <f>IF($B283="№",1,MAX($B$7:$B283)+1)</f>
        <v>278</v>
      </c>
      <c r="C284" s="45">
        <f t="shared" si="56"/>
        <v>0</v>
      </c>
      <c r="D284" s="31"/>
      <c r="E284" s="32"/>
      <c r="F284" s="32"/>
      <c r="G284" s="33"/>
      <c r="H284" s="34"/>
      <c r="I284" s="31"/>
      <c r="J284" s="34"/>
      <c r="K284" s="40">
        <f t="shared" si="49"/>
        <v>0</v>
      </c>
      <c r="L284" s="41">
        <f t="shared" si="57"/>
        <v>0</v>
      </c>
      <c r="M284" s="10">
        <f t="shared" si="50"/>
        <v>0</v>
      </c>
      <c r="N284" s="42">
        <f t="shared" si="51"/>
        <v>0</v>
      </c>
      <c r="O284" s="43">
        <f t="shared" si="52"/>
        <v>0</v>
      </c>
      <c r="P284" s="32"/>
      <c r="Q284" s="35"/>
      <c r="R284" s="36"/>
      <c r="S284" s="32"/>
      <c r="T284" s="10">
        <f t="shared" si="53"/>
        <v>0</v>
      </c>
      <c r="U284" s="11">
        <f t="shared" si="54"/>
        <v>0</v>
      </c>
      <c r="V284" s="11">
        <f t="shared" si="58"/>
        <v>0</v>
      </c>
      <c r="W284" s="12" t="str">
        <f t="shared" si="55"/>
        <v/>
      </c>
      <c r="X284" s="13">
        <f t="shared" si="59"/>
        <v>0</v>
      </c>
      <c r="Y284" s="10">
        <f t="shared" si="60"/>
        <v>625.3199999999996</v>
      </c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</row>
    <row r="285" spans="2:42" ht="12.75">
      <c r="B285" s="44">
        <f>IF($B284="№",1,MAX($B$7:$B284)+1)</f>
        <v>279</v>
      </c>
      <c r="C285" s="45">
        <f t="shared" si="56"/>
        <v>0</v>
      </c>
      <c r="D285" s="31"/>
      <c r="E285" s="32"/>
      <c r="F285" s="32"/>
      <c r="G285" s="33"/>
      <c r="H285" s="34"/>
      <c r="I285" s="31"/>
      <c r="J285" s="34"/>
      <c r="K285" s="40">
        <f t="shared" si="49"/>
        <v>0</v>
      </c>
      <c r="L285" s="41">
        <f t="shared" si="57"/>
        <v>0</v>
      </c>
      <c r="M285" s="10">
        <f t="shared" si="50"/>
        <v>0</v>
      </c>
      <c r="N285" s="42">
        <f t="shared" si="51"/>
        <v>0</v>
      </c>
      <c r="O285" s="43">
        <f t="shared" si="52"/>
        <v>0</v>
      </c>
      <c r="P285" s="32"/>
      <c r="Q285" s="35"/>
      <c r="R285" s="36"/>
      <c r="S285" s="32"/>
      <c r="T285" s="10">
        <f t="shared" si="53"/>
        <v>0</v>
      </c>
      <c r="U285" s="11">
        <f t="shared" si="54"/>
        <v>0</v>
      </c>
      <c r="V285" s="11">
        <f t="shared" si="58"/>
        <v>0</v>
      </c>
      <c r="W285" s="12" t="str">
        <f t="shared" si="55"/>
        <v/>
      </c>
      <c r="X285" s="13">
        <f t="shared" si="59"/>
        <v>0</v>
      </c>
      <c r="Y285" s="10">
        <f t="shared" si="60"/>
        <v>625.3199999999996</v>
      </c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</row>
    <row r="286" spans="2:42" ht="12.75">
      <c r="B286" s="44">
        <f>IF($B285="№",1,MAX($B$7:$B285)+1)</f>
        <v>280</v>
      </c>
      <c r="C286" s="45">
        <f t="shared" si="56"/>
        <v>0</v>
      </c>
      <c r="D286" s="31"/>
      <c r="E286" s="32"/>
      <c r="F286" s="32"/>
      <c r="G286" s="33"/>
      <c r="H286" s="34"/>
      <c r="I286" s="31"/>
      <c r="J286" s="34"/>
      <c r="K286" s="40">
        <f t="shared" si="49"/>
        <v>0</v>
      </c>
      <c r="L286" s="41">
        <f t="shared" si="57"/>
        <v>0</v>
      </c>
      <c r="M286" s="10">
        <f t="shared" si="50"/>
        <v>0</v>
      </c>
      <c r="N286" s="42">
        <f t="shared" si="51"/>
        <v>0</v>
      </c>
      <c r="O286" s="43">
        <f t="shared" si="52"/>
        <v>0</v>
      </c>
      <c r="P286" s="32"/>
      <c r="Q286" s="35"/>
      <c r="R286" s="36"/>
      <c r="S286" s="32"/>
      <c r="T286" s="10">
        <f t="shared" si="53"/>
        <v>0</v>
      </c>
      <c r="U286" s="11">
        <f t="shared" si="54"/>
        <v>0</v>
      </c>
      <c r="V286" s="11">
        <f t="shared" si="58"/>
        <v>0</v>
      </c>
      <c r="W286" s="12" t="str">
        <f t="shared" si="55"/>
        <v/>
      </c>
      <c r="X286" s="13">
        <f t="shared" si="59"/>
        <v>0</v>
      </c>
      <c r="Y286" s="10">
        <f t="shared" si="60"/>
        <v>625.3199999999996</v>
      </c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</row>
    <row r="287" spans="2:42" ht="12.75">
      <c r="B287" s="44">
        <f>IF($B286="№",1,MAX($B$7:$B286)+1)</f>
        <v>281</v>
      </c>
      <c r="C287" s="45">
        <f t="shared" si="56"/>
        <v>0</v>
      </c>
      <c r="D287" s="31"/>
      <c r="E287" s="32"/>
      <c r="F287" s="32"/>
      <c r="G287" s="33"/>
      <c r="H287" s="34"/>
      <c r="I287" s="31"/>
      <c r="J287" s="34"/>
      <c r="K287" s="40">
        <f t="shared" si="49"/>
        <v>0</v>
      </c>
      <c r="L287" s="41">
        <f t="shared" si="57"/>
        <v>0</v>
      </c>
      <c r="M287" s="10">
        <f t="shared" si="50"/>
        <v>0</v>
      </c>
      <c r="N287" s="42">
        <f t="shared" si="51"/>
        <v>0</v>
      </c>
      <c r="O287" s="43">
        <f t="shared" si="52"/>
        <v>0</v>
      </c>
      <c r="P287" s="32"/>
      <c r="Q287" s="35"/>
      <c r="R287" s="36"/>
      <c r="S287" s="32"/>
      <c r="T287" s="10">
        <f t="shared" si="53"/>
        <v>0</v>
      </c>
      <c r="U287" s="11">
        <f t="shared" si="54"/>
        <v>0</v>
      </c>
      <c r="V287" s="11">
        <f t="shared" si="58"/>
        <v>0</v>
      </c>
      <c r="W287" s="12" t="str">
        <f t="shared" si="55"/>
        <v/>
      </c>
      <c r="X287" s="13">
        <f t="shared" si="59"/>
        <v>0</v>
      </c>
      <c r="Y287" s="10">
        <f t="shared" si="60"/>
        <v>625.3199999999996</v>
      </c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</row>
    <row r="288" spans="2:42" ht="12.75">
      <c r="B288" s="44">
        <f>IF($B287="№",1,MAX($B$7:$B287)+1)</f>
        <v>282</v>
      </c>
      <c r="C288" s="45">
        <f t="shared" si="56"/>
        <v>0</v>
      </c>
      <c r="D288" s="31"/>
      <c r="E288" s="32"/>
      <c r="F288" s="32"/>
      <c r="G288" s="33"/>
      <c r="H288" s="34"/>
      <c r="I288" s="31"/>
      <c r="J288" s="34"/>
      <c r="K288" s="40">
        <f t="shared" si="49"/>
        <v>0</v>
      </c>
      <c r="L288" s="41">
        <f t="shared" si="57"/>
        <v>0</v>
      </c>
      <c r="M288" s="10">
        <f t="shared" si="50"/>
        <v>0</v>
      </c>
      <c r="N288" s="42">
        <f t="shared" si="51"/>
        <v>0</v>
      </c>
      <c r="O288" s="43">
        <f t="shared" si="52"/>
        <v>0</v>
      </c>
      <c r="P288" s="32"/>
      <c r="Q288" s="35"/>
      <c r="R288" s="36"/>
      <c r="S288" s="32"/>
      <c r="T288" s="10">
        <f t="shared" si="53"/>
        <v>0</v>
      </c>
      <c r="U288" s="11">
        <f t="shared" si="54"/>
        <v>0</v>
      </c>
      <c r="V288" s="11">
        <f t="shared" si="58"/>
        <v>0</v>
      </c>
      <c r="W288" s="12" t="str">
        <f t="shared" si="55"/>
        <v/>
      </c>
      <c r="X288" s="13">
        <f t="shared" si="59"/>
        <v>0</v>
      </c>
      <c r="Y288" s="10">
        <f t="shared" si="60"/>
        <v>625.3199999999996</v>
      </c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</row>
    <row r="289" spans="2:42" ht="12.75">
      <c r="B289" s="44">
        <f>IF($B288="№",1,MAX($B$7:$B288)+1)</f>
        <v>283</v>
      </c>
      <c r="C289" s="45">
        <f t="shared" si="56"/>
        <v>0</v>
      </c>
      <c r="D289" s="31"/>
      <c r="E289" s="32"/>
      <c r="F289" s="32"/>
      <c r="G289" s="33"/>
      <c r="H289" s="34"/>
      <c r="I289" s="31"/>
      <c r="J289" s="34"/>
      <c r="K289" s="40">
        <f t="shared" si="49"/>
        <v>0</v>
      </c>
      <c r="L289" s="41">
        <f t="shared" si="57"/>
        <v>0</v>
      </c>
      <c r="M289" s="10">
        <f t="shared" si="50"/>
        <v>0</v>
      </c>
      <c r="N289" s="42">
        <f t="shared" si="51"/>
        <v>0</v>
      </c>
      <c r="O289" s="43">
        <f t="shared" si="52"/>
        <v>0</v>
      </c>
      <c r="P289" s="32"/>
      <c r="Q289" s="35"/>
      <c r="R289" s="36"/>
      <c r="S289" s="32"/>
      <c r="T289" s="10">
        <f t="shared" si="53"/>
        <v>0</v>
      </c>
      <c r="U289" s="11">
        <f t="shared" si="54"/>
        <v>0</v>
      </c>
      <c r="V289" s="11">
        <f t="shared" si="58"/>
        <v>0</v>
      </c>
      <c r="W289" s="12" t="str">
        <f t="shared" si="55"/>
        <v/>
      </c>
      <c r="X289" s="13">
        <f t="shared" si="59"/>
        <v>0</v>
      </c>
      <c r="Y289" s="10">
        <f t="shared" si="60"/>
        <v>625.3199999999996</v>
      </c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</row>
    <row r="290" spans="2:42" ht="12.75">
      <c r="B290" s="44">
        <f>IF($B289="№",1,MAX($B$7:$B289)+1)</f>
        <v>284</v>
      </c>
      <c r="C290" s="45">
        <f t="shared" si="56"/>
        <v>0</v>
      </c>
      <c r="D290" s="31"/>
      <c r="E290" s="32"/>
      <c r="F290" s="32"/>
      <c r="G290" s="33"/>
      <c r="H290" s="34"/>
      <c r="I290" s="31"/>
      <c r="J290" s="34"/>
      <c r="K290" s="40">
        <f t="shared" si="49"/>
        <v>0</v>
      </c>
      <c r="L290" s="41">
        <f t="shared" si="57"/>
        <v>0</v>
      </c>
      <c r="M290" s="10">
        <f t="shared" si="50"/>
        <v>0</v>
      </c>
      <c r="N290" s="42">
        <f t="shared" si="51"/>
        <v>0</v>
      </c>
      <c r="O290" s="43">
        <f t="shared" si="52"/>
        <v>0</v>
      </c>
      <c r="P290" s="32"/>
      <c r="Q290" s="35"/>
      <c r="R290" s="36"/>
      <c r="S290" s="32"/>
      <c r="T290" s="10">
        <f t="shared" si="53"/>
        <v>0</v>
      </c>
      <c r="U290" s="11">
        <f t="shared" si="54"/>
        <v>0</v>
      </c>
      <c r="V290" s="11">
        <f t="shared" si="58"/>
        <v>0</v>
      </c>
      <c r="W290" s="12" t="str">
        <f t="shared" si="55"/>
        <v/>
      </c>
      <c r="X290" s="13">
        <f t="shared" si="59"/>
        <v>0</v>
      </c>
      <c r="Y290" s="10">
        <f t="shared" si="60"/>
        <v>625.3199999999996</v>
      </c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</row>
    <row r="291" spans="2:42" ht="12.75">
      <c r="B291" s="44">
        <f>IF($B290="№",1,MAX($B$7:$B290)+1)</f>
        <v>285</v>
      </c>
      <c r="C291" s="45">
        <f t="shared" si="56"/>
        <v>0</v>
      </c>
      <c r="D291" s="31"/>
      <c r="E291" s="32"/>
      <c r="F291" s="32"/>
      <c r="G291" s="33"/>
      <c r="H291" s="34"/>
      <c r="I291" s="31"/>
      <c r="J291" s="34"/>
      <c r="K291" s="40">
        <f t="shared" si="49"/>
        <v>0</v>
      </c>
      <c r="L291" s="41">
        <f t="shared" si="57"/>
        <v>0</v>
      </c>
      <c r="M291" s="10">
        <f t="shared" si="50"/>
        <v>0</v>
      </c>
      <c r="N291" s="42">
        <f t="shared" si="51"/>
        <v>0</v>
      </c>
      <c r="O291" s="43">
        <f t="shared" si="52"/>
        <v>0</v>
      </c>
      <c r="P291" s="32"/>
      <c r="Q291" s="35"/>
      <c r="R291" s="36"/>
      <c r="S291" s="32"/>
      <c r="T291" s="10">
        <f t="shared" si="53"/>
        <v>0</v>
      </c>
      <c r="U291" s="11">
        <f t="shared" si="54"/>
        <v>0</v>
      </c>
      <c r="V291" s="11">
        <f t="shared" si="58"/>
        <v>0</v>
      </c>
      <c r="W291" s="12" t="str">
        <f t="shared" si="55"/>
        <v/>
      </c>
      <c r="X291" s="13">
        <f t="shared" si="59"/>
        <v>0</v>
      </c>
      <c r="Y291" s="10">
        <f t="shared" si="60"/>
        <v>625.3199999999996</v>
      </c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</row>
    <row r="292" spans="2:42" ht="12.75">
      <c r="B292" s="44">
        <f>IF($B291="№",1,MAX($B$7:$B291)+1)</f>
        <v>286</v>
      </c>
      <c r="C292" s="45">
        <f t="shared" si="56"/>
        <v>0</v>
      </c>
      <c r="D292" s="31"/>
      <c r="E292" s="32"/>
      <c r="F292" s="32"/>
      <c r="G292" s="33"/>
      <c r="H292" s="34"/>
      <c r="I292" s="31"/>
      <c r="J292" s="34"/>
      <c r="K292" s="40">
        <f t="shared" si="49"/>
        <v>0</v>
      </c>
      <c r="L292" s="41">
        <f t="shared" si="57"/>
        <v>0</v>
      </c>
      <c r="M292" s="10">
        <f t="shared" si="50"/>
        <v>0</v>
      </c>
      <c r="N292" s="42">
        <f t="shared" si="51"/>
        <v>0</v>
      </c>
      <c r="O292" s="43">
        <f t="shared" si="52"/>
        <v>0</v>
      </c>
      <c r="P292" s="32"/>
      <c r="Q292" s="35"/>
      <c r="R292" s="36"/>
      <c r="S292" s="32"/>
      <c r="T292" s="10">
        <f t="shared" si="53"/>
        <v>0</v>
      </c>
      <c r="U292" s="11">
        <f t="shared" si="54"/>
        <v>0</v>
      </c>
      <c r="V292" s="11">
        <f t="shared" si="58"/>
        <v>0</v>
      </c>
      <c r="W292" s="12" t="str">
        <f t="shared" si="55"/>
        <v/>
      </c>
      <c r="X292" s="13">
        <f t="shared" si="59"/>
        <v>0</v>
      </c>
      <c r="Y292" s="10">
        <f t="shared" si="60"/>
        <v>625.3199999999996</v>
      </c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</row>
    <row r="293" spans="2:42" ht="12.75">
      <c r="B293" s="44">
        <f>IF($B292="№",1,MAX($B$7:$B292)+1)</f>
        <v>287</v>
      </c>
      <c r="C293" s="45">
        <f t="shared" si="56"/>
        <v>0</v>
      </c>
      <c r="D293" s="31"/>
      <c r="E293" s="32"/>
      <c r="F293" s="32"/>
      <c r="G293" s="33"/>
      <c r="H293" s="34"/>
      <c r="I293" s="31"/>
      <c r="J293" s="34"/>
      <c r="K293" s="40">
        <f t="shared" si="49"/>
        <v>0</v>
      </c>
      <c r="L293" s="41">
        <f t="shared" si="57"/>
        <v>0</v>
      </c>
      <c r="M293" s="10">
        <f t="shared" si="50"/>
        <v>0</v>
      </c>
      <c r="N293" s="42">
        <f t="shared" si="51"/>
        <v>0</v>
      </c>
      <c r="O293" s="43">
        <f t="shared" si="52"/>
        <v>0</v>
      </c>
      <c r="P293" s="32"/>
      <c r="Q293" s="35"/>
      <c r="R293" s="36"/>
      <c r="S293" s="32"/>
      <c r="T293" s="10">
        <f t="shared" si="53"/>
        <v>0</v>
      </c>
      <c r="U293" s="11">
        <f t="shared" si="54"/>
        <v>0</v>
      </c>
      <c r="V293" s="11">
        <f t="shared" si="58"/>
        <v>0</v>
      </c>
      <c r="W293" s="12" t="str">
        <f t="shared" si="55"/>
        <v/>
      </c>
      <c r="X293" s="13">
        <f t="shared" si="59"/>
        <v>0</v>
      </c>
      <c r="Y293" s="10">
        <f t="shared" si="60"/>
        <v>625.3199999999996</v>
      </c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</row>
    <row r="294" spans="2:42" ht="12.75">
      <c r="B294" s="44">
        <f>IF($B293="№",1,MAX($B$7:$B293)+1)</f>
        <v>288</v>
      </c>
      <c r="C294" s="45">
        <f t="shared" si="56"/>
        <v>0</v>
      </c>
      <c r="D294" s="31"/>
      <c r="E294" s="32"/>
      <c r="F294" s="32"/>
      <c r="G294" s="33"/>
      <c r="H294" s="34"/>
      <c r="I294" s="31"/>
      <c r="J294" s="34"/>
      <c r="K294" s="40">
        <f t="shared" si="49"/>
        <v>0</v>
      </c>
      <c r="L294" s="41">
        <f t="shared" si="57"/>
        <v>0</v>
      </c>
      <c r="M294" s="10">
        <f t="shared" si="50"/>
        <v>0</v>
      </c>
      <c r="N294" s="42">
        <f t="shared" si="51"/>
        <v>0</v>
      </c>
      <c r="O294" s="43">
        <f t="shared" si="52"/>
        <v>0</v>
      </c>
      <c r="P294" s="32"/>
      <c r="Q294" s="35"/>
      <c r="R294" s="36"/>
      <c r="S294" s="32"/>
      <c r="T294" s="10">
        <f t="shared" si="53"/>
        <v>0</v>
      </c>
      <c r="U294" s="11">
        <f t="shared" si="54"/>
        <v>0</v>
      </c>
      <c r="V294" s="11">
        <f t="shared" si="58"/>
        <v>0</v>
      </c>
      <c r="W294" s="12" t="str">
        <f t="shared" si="55"/>
        <v/>
      </c>
      <c r="X294" s="13">
        <f t="shared" si="59"/>
        <v>0</v>
      </c>
      <c r="Y294" s="10">
        <f t="shared" si="60"/>
        <v>625.3199999999996</v>
      </c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</row>
    <row r="295" spans="2:42" ht="12.75">
      <c r="B295" s="44">
        <f>IF($B294="№",1,MAX($B$7:$B294)+1)</f>
        <v>289</v>
      </c>
      <c r="C295" s="45">
        <f t="shared" si="56"/>
        <v>0</v>
      </c>
      <c r="D295" s="31"/>
      <c r="E295" s="32"/>
      <c r="F295" s="32"/>
      <c r="G295" s="33"/>
      <c r="H295" s="34"/>
      <c r="I295" s="31"/>
      <c r="J295" s="34"/>
      <c r="K295" s="40">
        <f t="shared" si="49"/>
        <v>0</v>
      </c>
      <c r="L295" s="41">
        <f t="shared" si="57"/>
        <v>0</v>
      </c>
      <c r="M295" s="10">
        <f t="shared" si="50"/>
        <v>0</v>
      </c>
      <c r="N295" s="42">
        <f t="shared" si="51"/>
        <v>0</v>
      </c>
      <c r="O295" s="43">
        <f t="shared" si="52"/>
        <v>0</v>
      </c>
      <c r="P295" s="32"/>
      <c r="Q295" s="35"/>
      <c r="R295" s="36"/>
      <c r="S295" s="32"/>
      <c r="T295" s="10">
        <f t="shared" si="53"/>
        <v>0</v>
      </c>
      <c r="U295" s="11">
        <f t="shared" si="54"/>
        <v>0</v>
      </c>
      <c r="V295" s="11">
        <f t="shared" si="58"/>
        <v>0</v>
      </c>
      <c r="W295" s="12" t="str">
        <f t="shared" si="55"/>
        <v/>
      </c>
      <c r="X295" s="13">
        <f t="shared" si="59"/>
        <v>0</v>
      </c>
      <c r="Y295" s="10">
        <f t="shared" si="60"/>
        <v>625.3199999999996</v>
      </c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</row>
    <row r="296" spans="2:42" ht="12.75">
      <c r="B296" s="44">
        <f>IF($B295="№",1,MAX($B$7:$B295)+1)</f>
        <v>290</v>
      </c>
      <c r="C296" s="45">
        <f t="shared" si="56"/>
        <v>0</v>
      </c>
      <c r="D296" s="31"/>
      <c r="E296" s="32"/>
      <c r="F296" s="32"/>
      <c r="G296" s="33"/>
      <c r="H296" s="34"/>
      <c r="I296" s="31"/>
      <c r="J296" s="34"/>
      <c r="K296" s="40">
        <f t="shared" si="49"/>
        <v>0</v>
      </c>
      <c r="L296" s="41">
        <f t="shared" si="57"/>
        <v>0</v>
      </c>
      <c r="M296" s="10">
        <f t="shared" si="50"/>
        <v>0</v>
      </c>
      <c r="N296" s="42">
        <f t="shared" si="51"/>
        <v>0</v>
      </c>
      <c r="O296" s="43">
        <f t="shared" si="52"/>
        <v>0</v>
      </c>
      <c r="P296" s="32"/>
      <c r="Q296" s="35"/>
      <c r="R296" s="36"/>
      <c r="S296" s="32"/>
      <c r="T296" s="10">
        <f t="shared" si="53"/>
        <v>0</v>
      </c>
      <c r="U296" s="11">
        <f t="shared" si="54"/>
        <v>0</v>
      </c>
      <c r="V296" s="11">
        <f t="shared" si="58"/>
        <v>0</v>
      </c>
      <c r="W296" s="12" t="str">
        <f t="shared" si="55"/>
        <v/>
      </c>
      <c r="X296" s="13">
        <f t="shared" si="59"/>
        <v>0</v>
      </c>
      <c r="Y296" s="10">
        <f t="shared" si="60"/>
        <v>625.3199999999996</v>
      </c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</row>
    <row r="297" spans="2:42" ht="12.75">
      <c r="B297" s="44">
        <f>IF($B296="№",1,MAX($B$7:$B296)+1)</f>
        <v>291</v>
      </c>
      <c r="C297" s="45">
        <f t="shared" si="56"/>
        <v>0</v>
      </c>
      <c r="D297" s="31"/>
      <c r="E297" s="32"/>
      <c r="F297" s="32"/>
      <c r="G297" s="33"/>
      <c r="H297" s="34"/>
      <c r="I297" s="31"/>
      <c r="J297" s="34"/>
      <c r="K297" s="40">
        <f t="shared" si="49"/>
        <v>0</v>
      </c>
      <c r="L297" s="41">
        <f t="shared" si="57"/>
        <v>0</v>
      </c>
      <c r="M297" s="10">
        <f t="shared" si="50"/>
        <v>0</v>
      </c>
      <c r="N297" s="42">
        <f t="shared" si="51"/>
        <v>0</v>
      </c>
      <c r="O297" s="43">
        <f t="shared" si="52"/>
        <v>0</v>
      </c>
      <c r="P297" s="32"/>
      <c r="Q297" s="35"/>
      <c r="R297" s="36"/>
      <c r="S297" s="32"/>
      <c r="T297" s="10">
        <f t="shared" si="53"/>
        <v>0</v>
      </c>
      <c r="U297" s="11">
        <f t="shared" si="54"/>
        <v>0</v>
      </c>
      <c r="V297" s="11">
        <f t="shared" si="58"/>
        <v>0</v>
      </c>
      <c r="W297" s="12" t="str">
        <f t="shared" si="55"/>
        <v/>
      </c>
      <c r="X297" s="13">
        <f t="shared" si="59"/>
        <v>0</v>
      </c>
      <c r="Y297" s="10">
        <f t="shared" si="60"/>
        <v>625.3199999999996</v>
      </c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</row>
    <row r="298" spans="2:42" ht="12.75">
      <c r="B298" s="44">
        <f>IF($B297="№",1,MAX($B$7:$B297)+1)</f>
        <v>292</v>
      </c>
      <c r="C298" s="45">
        <f t="shared" si="56"/>
        <v>0</v>
      </c>
      <c r="D298" s="31"/>
      <c r="E298" s="32"/>
      <c r="F298" s="32"/>
      <c r="G298" s="33"/>
      <c r="H298" s="34"/>
      <c r="I298" s="31"/>
      <c r="J298" s="34"/>
      <c r="K298" s="40">
        <f t="shared" si="49"/>
        <v>0</v>
      </c>
      <c r="L298" s="41">
        <f t="shared" si="57"/>
        <v>0</v>
      </c>
      <c r="M298" s="10">
        <f t="shared" si="50"/>
        <v>0</v>
      </c>
      <c r="N298" s="42">
        <f t="shared" si="51"/>
        <v>0</v>
      </c>
      <c r="O298" s="43">
        <f t="shared" si="52"/>
        <v>0</v>
      </c>
      <c r="P298" s="32"/>
      <c r="Q298" s="35"/>
      <c r="R298" s="36"/>
      <c r="S298" s="32"/>
      <c r="T298" s="10">
        <f t="shared" si="53"/>
        <v>0</v>
      </c>
      <c r="U298" s="11">
        <f t="shared" si="54"/>
        <v>0</v>
      </c>
      <c r="V298" s="11">
        <f t="shared" si="58"/>
        <v>0</v>
      </c>
      <c r="W298" s="12" t="str">
        <f t="shared" si="55"/>
        <v/>
      </c>
      <c r="X298" s="13">
        <f t="shared" si="59"/>
        <v>0</v>
      </c>
      <c r="Y298" s="10">
        <f t="shared" si="60"/>
        <v>625.3199999999996</v>
      </c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</row>
    <row r="299" spans="2:42" ht="12.75">
      <c r="B299" s="44">
        <f>IF($B298="№",1,MAX($B$7:$B298)+1)</f>
        <v>293</v>
      </c>
      <c r="C299" s="45">
        <f t="shared" si="56"/>
        <v>0</v>
      </c>
      <c r="D299" s="31"/>
      <c r="E299" s="32"/>
      <c r="F299" s="32"/>
      <c r="G299" s="33"/>
      <c r="H299" s="34"/>
      <c r="I299" s="31"/>
      <c r="J299" s="34"/>
      <c r="K299" s="40">
        <f t="shared" si="49"/>
        <v>0</v>
      </c>
      <c r="L299" s="41">
        <f t="shared" si="57"/>
        <v>0</v>
      </c>
      <c r="M299" s="10">
        <f t="shared" si="50"/>
        <v>0</v>
      </c>
      <c r="N299" s="42">
        <f t="shared" si="51"/>
        <v>0</v>
      </c>
      <c r="O299" s="43">
        <f t="shared" si="52"/>
        <v>0</v>
      </c>
      <c r="P299" s="32"/>
      <c r="Q299" s="35"/>
      <c r="R299" s="36"/>
      <c r="S299" s="32"/>
      <c r="T299" s="10">
        <f t="shared" si="53"/>
        <v>0</v>
      </c>
      <c r="U299" s="11">
        <f t="shared" si="54"/>
        <v>0</v>
      </c>
      <c r="V299" s="11">
        <f t="shared" si="58"/>
        <v>0</v>
      </c>
      <c r="W299" s="12" t="str">
        <f t="shared" si="55"/>
        <v/>
      </c>
      <c r="X299" s="13">
        <f t="shared" si="59"/>
        <v>0</v>
      </c>
      <c r="Y299" s="10">
        <f t="shared" si="60"/>
        <v>625.3199999999996</v>
      </c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</row>
    <row r="300" spans="2:42" ht="12.75">
      <c r="B300" s="44">
        <f>IF($B299="№",1,MAX($B$7:$B299)+1)</f>
        <v>294</v>
      </c>
      <c r="C300" s="45">
        <f t="shared" si="56"/>
        <v>0</v>
      </c>
      <c r="D300" s="31"/>
      <c r="E300" s="32"/>
      <c r="F300" s="32"/>
      <c r="G300" s="33"/>
      <c r="H300" s="34"/>
      <c r="I300" s="31"/>
      <c r="J300" s="34"/>
      <c r="K300" s="40">
        <f t="shared" si="49"/>
        <v>0</v>
      </c>
      <c r="L300" s="41">
        <f t="shared" si="57"/>
        <v>0</v>
      </c>
      <c r="M300" s="10">
        <f t="shared" si="50"/>
        <v>0</v>
      </c>
      <c r="N300" s="42">
        <f t="shared" si="51"/>
        <v>0</v>
      </c>
      <c r="O300" s="43">
        <f t="shared" si="52"/>
        <v>0</v>
      </c>
      <c r="P300" s="32"/>
      <c r="Q300" s="35"/>
      <c r="R300" s="36"/>
      <c r="S300" s="32"/>
      <c r="T300" s="10">
        <f t="shared" si="53"/>
        <v>0</v>
      </c>
      <c r="U300" s="11">
        <f t="shared" si="54"/>
        <v>0</v>
      </c>
      <c r="V300" s="11">
        <f t="shared" si="58"/>
        <v>0</v>
      </c>
      <c r="W300" s="12" t="str">
        <f t="shared" si="55"/>
        <v/>
      </c>
      <c r="X300" s="13">
        <f t="shared" si="59"/>
        <v>0</v>
      </c>
      <c r="Y300" s="10">
        <f t="shared" si="60"/>
        <v>625.3199999999996</v>
      </c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</row>
    <row r="301" spans="2:42" ht="12.75">
      <c r="B301" s="44">
        <f>IF($B300="№",1,MAX($B$7:$B300)+1)</f>
        <v>295</v>
      </c>
      <c r="C301" s="45">
        <f t="shared" si="56"/>
        <v>0</v>
      </c>
      <c r="D301" s="31"/>
      <c r="E301" s="32"/>
      <c r="F301" s="32"/>
      <c r="G301" s="33"/>
      <c r="H301" s="34"/>
      <c r="I301" s="31"/>
      <c r="J301" s="34"/>
      <c r="K301" s="40">
        <f t="shared" si="49"/>
        <v>0</v>
      </c>
      <c r="L301" s="41">
        <f t="shared" si="57"/>
        <v>0</v>
      </c>
      <c r="M301" s="10">
        <f t="shared" si="50"/>
        <v>0</v>
      </c>
      <c r="N301" s="42">
        <f t="shared" si="51"/>
        <v>0</v>
      </c>
      <c r="O301" s="43">
        <f t="shared" si="52"/>
        <v>0</v>
      </c>
      <c r="P301" s="32"/>
      <c r="Q301" s="35"/>
      <c r="R301" s="36"/>
      <c r="S301" s="32"/>
      <c r="T301" s="10">
        <f t="shared" si="53"/>
        <v>0</v>
      </c>
      <c r="U301" s="11">
        <f t="shared" si="54"/>
        <v>0</v>
      </c>
      <c r="V301" s="11">
        <f t="shared" si="58"/>
        <v>0</v>
      </c>
      <c r="W301" s="12" t="str">
        <f t="shared" si="55"/>
        <v/>
      </c>
      <c r="X301" s="13">
        <f t="shared" si="59"/>
        <v>0</v>
      </c>
      <c r="Y301" s="10">
        <f t="shared" si="60"/>
        <v>625.3199999999996</v>
      </c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</row>
    <row r="302" spans="2:42" ht="12.75">
      <c r="B302" s="44">
        <f>IF($B301="№",1,MAX($B$7:$B301)+1)</f>
        <v>296</v>
      </c>
      <c r="C302" s="45">
        <f t="shared" si="56"/>
        <v>0</v>
      </c>
      <c r="D302" s="31"/>
      <c r="E302" s="32"/>
      <c r="F302" s="32"/>
      <c r="G302" s="33"/>
      <c r="H302" s="34"/>
      <c r="I302" s="31"/>
      <c r="J302" s="34"/>
      <c r="K302" s="40">
        <f t="shared" si="49"/>
        <v>0</v>
      </c>
      <c r="L302" s="41">
        <f t="shared" si="57"/>
        <v>0</v>
      </c>
      <c r="M302" s="10">
        <f t="shared" si="50"/>
        <v>0</v>
      </c>
      <c r="N302" s="42">
        <f t="shared" si="51"/>
        <v>0</v>
      </c>
      <c r="O302" s="43">
        <f t="shared" si="52"/>
        <v>0</v>
      </c>
      <c r="P302" s="32"/>
      <c r="Q302" s="35"/>
      <c r="R302" s="36"/>
      <c r="S302" s="32"/>
      <c r="T302" s="10">
        <f t="shared" si="53"/>
        <v>0</v>
      </c>
      <c r="U302" s="11">
        <f t="shared" si="54"/>
        <v>0</v>
      </c>
      <c r="V302" s="11">
        <f t="shared" si="58"/>
        <v>0</v>
      </c>
      <c r="W302" s="12" t="str">
        <f t="shared" si="55"/>
        <v/>
      </c>
      <c r="X302" s="13">
        <f t="shared" si="59"/>
        <v>0</v>
      </c>
      <c r="Y302" s="10">
        <f t="shared" si="60"/>
        <v>625.3199999999996</v>
      </c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</row>
    <row r="303" spans="2:42" ht="12.75">
      <c r="B303" s="44">
        <f>IF($B302="№",1,MAX($B$7:$B302)+1)</f>
        <v>297</v>
      </c>
      <c r="C303" s="45">
        <f t="shared" si="56"/>
        <v>0</v>
      </c>
      <c r="D303" s="31"/>
      <c r="E303" s="32"/>
      <c r="F303" s="32"/>
      <c r="G303" s="33"/>
      <c r="H303" s="34"/>
      <c r="I303" s="31"/>
      <c r="J303" s="34"/>
      <c r="K303" s="40">
        <f t="shared" si="49"/>
        <v>0</v>
      </c>
      <c r="L303" s="41">
        <f t="shared" si="57"/>
        <v>0</v>
      </c>
      <c r="M303" s="10">
        <f t="shared" si="50"/>
        <v>0</v>
      </c>
      <c r="N303" s="42">
        <f t="shared" si="51"/>
        <v>0</v>
      </c>
      <c r="O303" s="43">
        <f t="shared" si="52"/>
        <v>0</v>
      </c>
      <c r="P303" s="32"/>
      <c r="Q303" s="35"/>
      <c r="R303" s="36"/>
      <c r="S303" s="32"/>
      <c r="T303" s="10">
        <f t="shared" si="53"/>
        <v>0</v>
      </c>
      <c r="U303" s="11">
        <f t="shared" si="54"/>
        <v>0</v>
      </c>
      <c r="V303" s="11">
        <f t="shared" si="58"/>
        <v>0</v>
      </c>
      <c r="W303" s="12" t="str">
        <f t="shared" si="55"/>
        <v/>
      </c>
      <c r="X303" s="13">
        <f t="shared" si="59"/>
        <v>0</v>
      </c>
      <c r="Y303" s="10">
        <f t="shared" si="60"/>
        <v>625.3199999999996</v>
      </c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</row>
    <row r="304" spans="2:42" ht="12.75">
      <c r="B304" s="44">
        <f>IF($B303="№",1,MAX($B$7:$B303)+1)</f>
        <v>298</v>
      </c>
      <c r="C304" s="45">
        <f t="shared" si="56"/>
        <v>0</v>
      </c>
      <c r="D304" s="31"/>
      <c r="E304" s="32"/>
      <c r="F304" s="32"/>
      <c r="G304" s="33"/>
      <c r="H304" s="34"/>
      <c r="I304" s="31"/>
      <c r="J304" s="34"/>
      <c r="K304" s="40">
        <f t="shared" si="49"/>
        <v>0</v>
      </c>
      <c r="L304" s="41">
        <f t="shared" si="57"/>
        <v>0</v>
      </c>
      <c r="M304" s="10">
        <f t="shared" si="50"/>
        <v>0</v>
      </c>
      <c r="N304" s="42">
        <f t="shared" si="51"/>
        <v>0</v>
      </c>
      <c r="O304" s="43">
        <f t="shared" si="52"/>
        <v>0</v>
      </c>
      <c r="P304" s="32"/>
      <c r="Q304" s="35"/>
      <c r="R304" s="36"/>
      <c r="S304" s="32"/>
      <c r="T304" s="10">
        <f t="shared" si="53"/>
        <v>0</v>
      </c>
      <c r="U304" s="11">
        <f t="shared" si="54"/>
        <v>0</v>
      </c>
      <c r="V304" s="11">
        <f t="shared" si="58"/>
        <v>0</v>
      </c>
      <c r="W304" s="12" t="str">
        <f t="shared" si="55"/>
        <v/>
      </c>
      <c r="X304" s="13">
        <f t="shared" si="59"/>
        <v>0</v>
      </c>
      <c r="Y304" s="10">
        <f t="shared" si="60"/>
        <v>625.3199999999996</v>
      </c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</row>
    <row r="305" spans="2:42" ht="12.75">
      <c r="B305" s="44">
        <f>IF($B304="№",1,MAX($B$7:$B304)+1)</f>
        <v>299</v>
      </c>
      <c r="C305" s="45">
        <f t="shared" si="56"/>
        <v>0</v>
      </c>
      <c r="D305" s="31"/>
      <c r="E305" s="32"/>
      <c r="F305" s="32"/>
      <c r="G305" s="33"/>
      <c r="H305" s="34"/>
      <c r="I305" s="31"/>
      <c r="J305" s="34"/>
      <c r="K305" s="40">
        <f t="shared" si="49"/>
        <v>0</v>
      </c>
      <c r="L305" s="41">
        <f t="shared" si="57"/>
        <v>0</v>
      </c>
      <c r="M305" s="10">
        <f t="shared" si="50"/>
        <v>0</v>
      </c>
      <c r="N305" s="42">
        <f t="shared" si="51"/>
        <v>0</v>
      </c>
      <c r="O305" s="43">
        <f t="shared" si="52"/>
        <v>0</v>
      </c>
      <c r="P305" s="32"/>
      <c r="Q305" s="35"/>
      <c r="R305" s="36"/>
      <c r="S305" s="32"/>
      <c r="T305" s="10">
        <f t="shared" si="53"/>
        <v>0</v>
      </c>
      <c r="U305" s="11">
        <f t="shared" si="54"/>
        <v>0</v>
      </c>
      <c r="V305" s="11">
        <f t="shared" si="58"/>
        <v>0</v>
      </c>
      <c r="W305" s="12" t="str">
        <f t="shared" si="55"/>
        <v/>
      </c>
      <c r="X305" s="13">
        <f t="shared" si="59"/>
        <v>0</v>
      </c>
      <c r="Y305" s="10">
        <f t="shared" si="60"/>
        <v>625.3199999999996</v>
      </c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</row>
    <row r="306" spans="2:42" ht="12.75">
      <c r="B306" s="44">
        <f>IF($B305="№",1,MAX($B$7:$B305)+1)</f>
        <v>300</v>
      </c>
      <c r="C306" s="45">
        <f t="shared" si="56"/>
        <v>0</v>
      </c>
      <c r="D306" s="31"/>
      <c r="E306" s="32"/>
      <c r="F306" s="32"/>
      <c r="G306" s="33"/>
      <c r="H306" s="34"/>
      <c r="I306" s="31"/>
      <c r="J306" s="34"/>
      <c r="K306" s="40">
        <f t="shared" si="49"/>
        <v>0</v>
      </c>
      <c r="L306" s="41">
        <f t="shared" si="57"/>
        <v>0</v>
      </c>
      <c r="M306" s="10">
        <f t="shared" si="50"/>
        <v>0</v>
      </c>
      <c r="N306" s="42">
        <f t="shared" si="51"/>
        <v>0</v>
      </c>
      <c r="O306" s="43">
        <f t="shared" si="52"/>
        <v>0</v>
      </c>
      <c r="P306" s="32"/>
      <c r="Q306" s="35"/>
      <c r="R306" s="36"/>
      <c r="S306" s="32"/>
      <c r="T306" s="10">
        <f t="shared" si="53"/>
        <v>0</v>
      </c>
      <c r="U306" s="11">
        <f t="shared" si="54"/>
        <v>0</v>
      </c>
      <c r="V306" s="11">
        <f t="shared" si="58"/>
        <v>0</v>
      </c>
      <c r="W306" s="12" t="str">
        <f t="shared" si="55"/>
        <v/>
      </c>
      <c r="X306" s="13">
        <f t="shared" si="59"/>
        <v>0</v>
      </c>
      <c r="Y306" s="10">
        <f t="shared" si="60"/>
        <v>625.3199999999996</v>
      </c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</row>
    <row r="307" spans="2:42" ht="12.75">
      <c r="B307" s="44">
        <f>IF($B306="№",1,MAX($B$7:$B306)+1)</f>
        <v>301</v>
      </c>
      <c r="C307" s="45">
        <f t="shared" si="56"/>
        <v>0</v>
      </c>
      <c r="D307" s="31"/>
      <c r="E307" s="32"/>
      <c r="F307" s="32"/>
      <c r="G307" s="33"/>
      <c r="H307" s="34"/>
      <c r="I307" s="31"/>
      <c r="J307" s="34"/>
      <c r="K307" s="40">
        <f t="shared" si="49"/>
        <v>0</v>
      </c>
      <c r="L307" s="41">
        <f t="shared" si="57"/>
        <v>0</v>
      </c>
      <c r="M307" s="10">
        <f t="shared" si="50"/>
        <v>0</v>
      </c>
      <c r="N307" s="42">
        <f t="shared" si="51"/>
        <v>0</v>
      </c>
      <c r="O307" s="43">
        <f t="shared" si="52"/>
        <v>0</v>
      </c>
      <c r="P307" s="32"/>
      <c r="Q307" s="35"/>
      <c r="R307" s="36"/>
      <c r="S307" s="32"/>
      <c r="T307" s="10">
        <f t="shared" si="53"/>
        <v>0</v>
      </c>
      <c r="U307" s="11">
        <f t="shared" si="54"/>
        <v>0</v>
      </c>
      <c r="V307" s="11">
        <f t="shared" si="58"/>
        <v>0</v>
      </c>
      <c r="W307" s="12" t="str">
        <f t="shared" si="55"/>
        <v/>
      </c>
      <c r="X307" s="13">
        <f t="shared" si="59"/>
        <v>0</v>
      </c>
      <c r="Y307" s="10">
        <f t="shared" si="60"/>
        <v>625.3199999999996</v>
      </c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</row>
    <row r="308" spans="2:42" ht="12.75">
      <c r="B308" s="44">
        <f>IF($B307="№",1,MAX($B$7:$B307)+1)</f>
        <v>302</v>
      </c>
      <c r="C308" s="45">
        <f t="shared" si="56"/>
        <v>0</v>
      </c>
      <c r="D308" s="31"/>
      <c r="E308" s="32"/>
      <c r="F308" s="32"/>
      <c r="G308" s="33"/>
      <c r="H308" s="34"/>
      <c r="I308" s="31"/>
      <c r="J308" s="34"/>
      <c r="K308" s="40">
        <f t="shared" si="49"/>
        <v>0</v>
      </c>
      <c r="L308" s="41">
        <f t="shared" si="57"/>
        <v>0</v>
      </c>
      <c r="M308" s="10">
        <f t="shared" si="50"/>
        <v>0</v>
      </c>
      <c r="N308" s="42">
        <f t="shared" si="51"/>
        <v>0</v>
      </c>
      <c r="O308" s="43">
        <f t="shared" si="52"/>
        <v>0</v>
      </c>
      <c r="P308" s="32"/>
      <c r="Q308" s="35"/>
      <c r="R308" s="36"/>
      <c r="S308" s="32"/>
      <c r="T308" s="10">
        <f t="shared" si="53"/>
        <v>0</v>
      </c>
      <c r="U308" s="11">
        <f t="shared" si="54"/>
        <v>0</v>
      </c>
      <c r="V308" s="11">
        <f t="shared" si="58"/>
        <v>0</v>
      </c>
      <c r="W308" s="12" t="str">
        <f t="shared" si="55"/>
        <v/>
      </c>
      <c r="X308" s="13">
        <f t="shared" si="59"/>
        <v>0</v>
      </c>
      <c r="Y308" s="10">
        <f t="shared" si="60"/>
        <v>625.3199999999996</v>
      </c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</row>
    <row r="309" spans="2:42" ht="12.75">
      <c r="B309" s="44">
        <f>IF($B308="№",1,MAX($B$7:$B308)+1)</f>
        <v>303</v>
      </c>
      <c r="C309" s="45">
        <f t="shared" si="56"/>
        <v>0</v>
      </c>
      <c r="D309" s="31"/>
      <c r="E309" s="32"/>
      <c r="F309" s="32"/>
      <c r="G309" s="33"/>
      <c r="H309" s="34"/>
      <c r="I309" s="31"/>
      <c r="J309" s="34"/>
      <c r="K309" s="40">
        <f t="shared" si="49"/>
        <v>0</v>
      </c>
      <c r="L309" s="41">
        <f t="shared" si="57"/>
        <v>0</v>
      </c>
      <c r="M309" s="10">
        <f t="shared" si="50"/>
        <v>0</v>
      </c>
      <c r="N309" s="42">
        <f t="shared" si="51"/>
        <v>0</v>
      </c>
      <c r="O309" s="43">
        <f t="shared" si="52"/>
        <v>0</v>
      </c>
      <c r="P309" s="32"/>
      <c r="Q309" s="35"/>
      <c r="R309" s="36"/>
      <c r="S309" s="32"/>
      <c r="T309" s="10">
        <f t="shared" si="53"/>
        <v>0</v>
      </c>
      <c r="U309" s="11">
        <f t="shared" si="54"/>
        <v>0</v>
      </c>
      <c r="V309" s="11">
        <f t="shared" si="58"/>
        <v>0</v>
      </c>
      <c r="W309" s="12" t="str">
        <f t="shared" si="55"/>
        <v/>
      </c>
      <c r="X309" s="13">
        <f t="shared" si="59"/>
        <v>0</v>
      </c>
      <c r="Y309" s="10">
        <f t="shared" si="60"/>
        <v>625.3199999999996</v>
      </c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</row>
    <row r="310" spans="2:42" ht="12.75">
      <c r="B310" s="44">
        <f>IF($B309="№",1,MAX($B$7:$B309)+1)</f>
        <v>304</v>
      </c>
      <c r="C310" s="45">
        <f t="shared" si="56"/>
        <v>0</v>
      </c>
      <c r="D310" s="31"/>
      <c r="E310" s="32"/>
      <c r="F310" s="32"/>
      <c r="G310" s="33"/>
      <c r="H310" s="34"/>
      <c r="I310" s="31"/>
      <c r="J310" s="34"/>
      <c r="K310" s="40">
        <f t="shared" si="49"/>
        <v>0</v>
      </c>
      <c r="L310" s="41">
        <f t="shared" si="57"/>
        <v>0</v>
      </c>
      <c r="M310" s="10">
        <f t="shared" si="50"/>
        <v>0</v>
      </c>
      <c r="N310" s="42">
        <f t="shared" si="51"/>
        <v>0</v>
      </c>
      <c r="O310" s="43">
        <f t="shared" si="52"/>
        <v>0</v>
      </c>
      <c r="P310" s="32"/>
      <c r="Q310" s="35"/>
      <c r="R310" s="36"/>
      <c r="S310" s="32"/>
      <c r="T310" s="10">
        <f t="shared" si="53"/>
        <v>0</v>
      </c>
      <c r="U310" s="11">
        <f t="shared" si="54"/>
        <v>0</v>
      </c>
      <c r="V310" s="11">
        <f t="shared" si="58"/>
        <v>0</v>
      </c>
      <c r="W310" s="12" t="str">
        <f t="shared" si="55"/>
        <v/>
      </c>
      <c r="X310" s="13">
        <f t="shared" si="59"/>
        <v>0</v>
      </c>
      <c r="Y310" s="10">
        <f t="shared" si="60"/>
        <v>625.3199999999996</v>
      </c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</row>
    <row r="311" spans="2:42" ht="12.75">
      <c r="B311" s="44">
        <f>IF($B310="№",1,MAX($B$7:$B310)+1)</f>
        <v>305</v>
      </c>
      <c r="C311" s="45">
        <f t="shared" si="56"/>
        <v>0</v>
      </c>
      <c r="D311" s="31"/>
      <c r="E311" s="32"/>
      <c r="F311" s="32"/>
      <c r="G311" s="33"/>
      <c r="H311" s="34"/>
      <c r="I311" s="31"/>
      <c r="J311" s="34"/>
      <c r="K311" s="40">
        <f t="shared" si="49"/>
        <v>0</v>
      </c>
      <c r="L311" s="41">
        <f t="shared" si="57"/>
        <v>0</v>
      </c>
      <c r="M311" s="10">
        <f t="shared" si="50"/>
        <v>0</v>
      </c>
      <c r="N311" s="42">
        <f t="shared" si="51"/>
        <v>0</v>
      </c>
      <c r="O311" s="43">
        <f t="shared" si="52"/>
        <v>0</v>
      </c>
      <c r="P311" s="32"/>
      <c r="Q311" s="35"/>
      <c r="R311" s="36"/>
      <c r="S311" s="32"/>
      <c r="T311" s="10">
        <f t="shared" si="53"/>
        <v>0</v>
      </c>
      <c r="U311" s="11">
        <f t="shared" si="54"/>
        <v>0</v>
      </c>
      <c r="V311" s="11">
        <f t="shared" si="58"/>
        <v>0</v>
      </c>
      <c r="W311" s="12" t="str">
        <f t="shared" si="55"/>
        <v/>
      </c>
      <c r="X311" s="13">
        <f t="shared" si="59"/>
        <v>0</v>
      </c>
      <c r="Y311" s="10">
        <f t="shared" si="60"/>
        <v>625.3199999999996</v>
      </c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</row>
    <row r="312" spans="2:42" ht="12.75">
      <c r="B312" s="44">
        <f>IF($B311="№",1,MAX($B$7:$B311)+1)</f>
        <v>306</v>
      </c>
      <c r="C312" s="45">
        <f t="shared" si="56"/>
        <v>0</v>
      </c>
      <c r="D312" s="31"/>
      <c r="E312" s="32"/>
      <c r="F312" s="32"/>
      <c r="G312" s="33"/>
      <c r="H312" s="34"/>
      <c r="I312" s="31"/>
      <c r="J312" s="34"/>
      <c r="K312" s="40">
        <f t="shared" si="49"/>
        <v>0</v>
      </c>
      <c r="L312" s="41">
        <f t="shared" si="57"/>
        <v>0</v>
      </c>
      <c r="M312" s="10">
        <f t="shared" si="50"/>
        <v>0</v>
      </c>
      <c r="N312" s="42">
        <f t="shared" si="51"/>
        <v>0</v>
      </c>
      <c r="O312" s="43">
        <f t="shared" si="52"/>
        <v>0</v>
      </c>
      <c r="P312" s="32"/>
      <c r="Q312" s="35"/>
      <c r="R312" s="36"/>
      <c r="S312" s="32"/>
      <c r="T312" s="10">
        <f t="shared" si="53"/>
        <v>0</v>
      </c>
      <c r="U312" s="11">
        <f t="shared" si="54"/>
        <v>0</v>
      </c>
      <c r="V312" s="11">
        <f t="shared" si="58"/>
        <v>0</v>
      </c>
      <c r="W312" s="12" t="str">
        <f t="shared" si="55"/>
        <v/>
      </c>
      <c r="X312" s="13">
        <f t="shared" si="59"/>
        <v>0</v>
      </c>
      <c r="Y312" s="10">
        <f t="shared" si="60"/>
        <v>625.3199999999996</v>
      </c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</row>
    <row r="313" spans="2:42" ht="12.75">
      <c r="B313" s="44">
        <f>IF($B312="№",1,MAX($B$7:$B312)+1)</f>
        <v>307</v>
      </c>
      <c r="C313" s="45">
        <f t="shared" si="56"/>
        <v>0</v>
      </c>
      <c r="D313" s="31"/>
      <c r="E313" s="32"/>
      <c r="F313" s="32"/>
      <c r="G313" s="33"/>
      <c r="H313" s="34"/>
      <c r="I313" s="31"/>
      <c r="J313" s="34"/>
      <c r="K313" s="40">
        <f t="shared" si="49"/>
        <v>0</v>
      </c>
      <c r="L313" s="41">
        <f t="shared" si="57"/>
        <v>0</v>
      </c>
      <c r="M313" s="10">
        <f t="shared" si="50"/>
        <v>0</v>
      </c>
      <c r="N313" s="42">
        <f t="shared" si="51"/>
        <v>0</v>
      </c>
      <c r="O313" s="43">
        <f t="shared" si="52"/>
        <v>0</v>
      </c>
      <c r="P313" s="32"/>
      <c r="Q313" s="35"/>
      <c r="R313" s="36"/>
      <c r="S313" s="32"/>
      <c r="T313" s="10">
        <f t="shared" si="53"/>
        <v>0</v>
      </c>
      <c r="U313" s="11">
        <f t="shared" si="54"/>
        <v>0</v>
      </c>
      <c r="V313" s="11">
        <f t="shared" si="58"/>
        <v>0</v>
      </c>
      <c r="W313" s="12" t="str">
        <f t="shared" si="55"/>
        <v/>
      </c>
      <c r="X313" s="13">
        <f t="shared" si="59"/>
        <v>0</v>
      </c>
      <c r="Y313" s="10">
        <f t="shared" si="60"/>
        <v>625.3199999999996</v>
      </c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</row>
    <row r="314" spans="2:42" ht="12.75">
      <c r="B314" s="44">
        <f>IF($B313="№",1,MAX($B$7:$B313)+1)</f>
        <v>308</v>
      </c>
      <c r="C314" s="45">
        <f t="shared" si="56"/>
        <v>0</v>
      </c>
      <c r="D314" s="31"/>
      <c r="E314" s="32"/>
      <c r="F314" s="32"/>
      <c r="G314" s="33"/>
      <c r="H314" s="34"/>
      <c r="I314" s="31"/>
      <c r="J314" s="34"/>
      <c r="K314" s="40">
        <f t="shared" si="49"/>
        <v>0</v>
      </c>
      <c r="L314" s="41">
        <f t="shared" si="57"/>
        <v>0</v>
      </c>
      <c r="M314" s="10">
        <f t="shared" si="50"/>
        <v>0</v>
      </c>
      <c r="N314" s="42">
        <f t="shared" si="51"/>
        <v>0</v>
      </c>
      <c r="O314" s="43">
        <f t="shared" si="52"/>
        <v>0</v>
      </c>
      <c r="P314" s="32"/>
      <c r="Q314" s="35"/>
      <c r="R314" s="36"/>
      <c r="S314" s="32"/>
      <c r="T314" s="10">
        <f t="shared" si="53"/>
        <v>0</v>
      </c>
      <c r="U314" s="11">
        <f t="shared" si="54"/>
        <v>0</v>
      </c>
      <c r="V314" s="11">
        <f t="shared" si="58"/>
        <v>0</v>
      </c>
      <c r="W314" s="12" t="str">
        <f t="shared" si="55"/>
        <v/>
      </c>
      <c r="X314" s="13">
        <f t="shared" si="59"/>
        <v>0</v>
      </c>
      <c r="Y314" s="10">
        <f t="shared" si="60"/>
        <v>625.3199999999996</v>
      </c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</row>
    <row r="315" spans="2:42" ht="12.75">
      <c r="B315" s="44">
        <f>IF($B314="№",1,MAX($B$7:$B314)+1)</f>
        <v>309</v>
      </c>
      <c r="C315" s="45">
        <f t="shared" si="56"/>
        <v>0</v>
      </c>
      <c r="D315" s="31"/>
      <c r="E315" s="32"/>
      <c r="F315" s="32"/>
      <c r="G315" s="33"/>
      <c r="H315" s="34"/>
      <c r="I315" s="31"/>
      <c r="J315" s="34"/>
      <c r="K315" s="40">
        <f t="shared" si="49"/>
        <v>0</v>
      </c>
      <c r="L315" s="41">
        <f t="shared" si="57"/>
        <v>0</v>
      </c>
      <c r="M315" s="10">
        <f t="shared" si="50"/>
        <v>0</v>
      </c>
      <c r="N315" s="42">
        <f t="shared" si="51"/>
        <v>0</v>
      </c>
      <c r="O315" s="43">
        <f t="shared" si="52"/>
        <v>0</v>
      </c>
      <c r="P315" s="32"/>
      <c r="Q315" s="35"/>
      <c r="R315" s="36"/>
      <c r="S315" s="32"/>
      <c r="T315" s="10">
        <f t="shared" si="53"/>
        <v>0</v>
      </c>
      <c r="U315" s="11">
        <f t="shared" si="54"/>
        <v>0</v>
      </c>
      <c r="V315" s="11">
        <f t="shared" si="58"/>
        <v>0</v>
      </c>
      <c r="W315" s="12" t="str">
        <f t="shared" si="55"/>
        <v/>
      </c>
      <c r="X315" s="13">
        <f t="shared" si="59"/>
        <v>0</v>
      </c>
      <c r="Y315" s="10">
        <f t="shared" si="60"/>
        <v>625.3199999999996</v>
      </c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</row>
    <row r="316" spans="2:42" ht="12.75">
      <c r="B316" s="44">
        <f>IF($B315="№",1,MAX($B$7:$B315)+1)</f>
        <v>310</v>
      </c>
      <c r="C316" s="45">
        <f t="shared" si="56"/>
        <v>0</v>
      </c>
      <c r="D316" s="31"/>
      <c r="E316" s="32"/>
      <c r="F316" s="32"/>
      <c r="G316" s="33"/>
      <c r="H316" s="34"/>
      <c r="I316" s="31"/>
      <c r="J316" s="34"/>
      <c r="K316" s="40">
        <f t="shared" si="49"/>
        <v>0</v>
      </c>
      <c r="L316" s="41">
        <f t="shared" si="57"/>
        <v>0</v>
      </c>
      <c r="M316" s="10">
        <f t="shared" si="50"/>
        <v>0</v>
      </c>
      <c r="N316" s="42">
        <f t="shared" si="51"/>
        <v>0</v>
      </c>
      <c r="O316" s="43">
        <f t="shared" si="52"/>
        <v>0</v>
      </c>
      <c r="P316" s="32"/>
      <c r="Q316" s="35"/>
      <c r="R316" s="36"/>
      <c r="S316" s="32"/>
      <c r="T316" s="10">
        <f t="shared" si="53"/>
        <v>0</v>
      </c>
      <c r="U316" s="11">
        <f t="shared" si="54"/>
        <v>0</v>
      </c>
      <c r="V316" s="11">
        <f t="shared" si="58"/>
        <v>0</v>
      </c>
      <c r="W316" s="12" t="str">
        <f t="shared" si="55"/>
        <v/>
      </c>
      <c r="X316" s="13">
        <f t="shared" si="59"/>
        <v>0</v>
      </c>
      <c r="Y316" s="10">
        <f t="shared" si="60"/>
        <v>625.3199999999996</v>
      </c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</row>
    <row r="317" spans="2:42" ht="12.75">
      <c r="B317" s="44">
        <f>IF($B316="№",1,MAX($B$7:$B316)+1)</f>
        <v>311</v>
      </c>
      <c r="C317" s="45">
        <f t="shared" si="56"/>
        <v>0</v>
      </c>
      <c r="D317" s="31"/>
      <c r="E317" s="32"/>
      <c r="F317" s="32"/>
      <c r="G317" s="33"/>
      <c r="H317" s="34"/>
      <c r="I317" s="31"/>
      <c r="J317" s="34"/>
      <c r="K317" s="40">
        <f t="shared" si="49"/>
        <v>0</v>
      </c>
      <c r="L317" s="41">
        <f t="shared" si="57"/>
        <v>0</v>
      </c>
      <c r="M317" s="10">
        <f t="shared" si="50"/>
        <v>0</v>
      </c>
      <c r="N317" s="42">
        <f t="shared" si="51"/>
        <v>0</v>
      </c>
      <c r="O317" s="43">
        <f t="shared" si="52"/>
        <v>0</v>
      </c>
      <c r="P317" s="32"/>
      <c r="Q317" s="35"/>
      <c r="R317" s="36"/>
      <c r="S317" s="32"/>
      <c r="T317" s="10">
        <f t="shared" si="53"/>
        <v>0</v>
      </c>
      <c r="U317" s="11">
        <f t="shared" si="54"/>
        <v>0</v>
      </c>
      <c r="V317" s="11">
        <f t="shared" si="58"/>
        <v>0</v>
      </c>
      <c r="W317" s="12" t="str">
        <f t="shared" si="55"/>
        <v/>
      </c>
      <c r="X317" s="13">
        <f t="shared" si="59"/>
        <v>0</v>
      </c>
      <c r="Y317" s="10">
        <f t="shared" si="60"/>
        <v>625.3199999999996</v>
      </c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</row>
    <row r="318" spans="2:42" ht="12.75">
      <c r="B318" s="44">
        <f>IF($B317="№",1,MAX($B$7:$B317)+1)</f>
        <v>312</v>
      </c>
      <c r="C318" s="45">
        <f t="shared" si="56"/>
        <v>0</v>
      </c>
      <c r="D318" s="31"/>
      <c r="E318" s="32"/>
      <c r="F318" s="32"/>
      <c r="G318" s="33"/>
      <c r="H318" s="34"/>
      <c r="I318" s="31"/>
      <c r="J318" s="34"/>
      <c r="K318" s="40">
        <f t="shared" si="49"/>
        <v>0</v>
      </c>
      <c r="L318" s="41">
        <f t="shared" si="57"/>
        <v>0</v>
      </c>
      <c r="M318" s="10">
        <f t="shared" si="50"/>
        <v>0</v>
      </c>
      <c r="N318" s="42">
        <f t="shared" si="51"/>
        <v>0</v>
      </c>
      <c r="O318" s="43">
        <f t="shared" si="52"/>
        <v>0</v>
      </c>
      <c r="P318" s="32"/>
      <c r="Q318" s="35"/>
      <c r="R318" s="36"/>
      <c r="S318" s="32"/>
      <c r="T318" s="10">
        <f t="shared" si="53"/>
        <v>0</v>
      </c>
      <c r="U318" s="11">
        <f t="shared" si="54"/>
        <v>0</v>
      </c>
      <c r="V318" s="11">
        <f t="shared" si="58"/>
        <v>0</v>
      </c>
      <c r="W318" s="12" t="str">
        <f t="shared" si="55"/>
        <v/>
      </c>
      <c r="X318" s="13">
        <f t="shared" si="59"/>
        <v>0</v>
      </c>
      <c r="Y318" s="10">
        <f t="shared" si="60"/>
        <v>625.3199999999996</v>
      </c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</row>
    <row r="319" spans="2:42" ht="12.75">
      <c r="B319" s="44">
        <f>IF($B318="№",1,MAX($B$7:$B318)+1)</f>
        <v>313</v>
      </c>
      <c r="C319" s="45">
        <f t="shared" si="56"/>
        <v>0</v>
      </c>
      <c r="D319" s="31"/>
      <c r="E319" s="32"/>
      <c r="F319" s="32"/>
      <c r="G319" s="33"/>
      <c r="H319" s="34"/>
      <c r="I319" s="31"/>
      <c r="J319" s="34"/>
      <c r="K319" s="40">
        <f t="shared" si="49"/>
        <v>0</v>
      </c>
      <c r="L319" s="41">
        <f t="shared" si="57"/>
        <v>0</v>
      </c>
      <c r="M319" s="10">
        <f t="shared" si="50"/>
        <v>0</v>
      </c>
      <c r="N319" s="42">
        <f t="shared" si="51"/>
        <v>0</v>
      </c>
      <c r="O319" s="43">
        <f t="shared" si="52"/>
        <v>0</v>
      </c>
      <c r="P319" s="32"/>
      <c r="Q319" s="35"/>
      <c r="R319" s="36"/>
      <c r="S319" s="32"/>
      <c r="T319" s="10">
        <f t="shared" si="53"/>
        <v>0</v>
      </c>
      <c r="U319" s="11">
        <f t="shared" si="54"/>
        <v>0</v>
      </c>
      <c r="V319" s="11">
        <f t="shared" si="58"/>
        <v>0</v>
      </c>
      <c r="W319" s="12" t="str">
        <f t="shared" si="55"/>
        <v/>
      </c>
      <c r="X319" s="13">
        <f t="shared" si="59"/>
        <v>0</v>
      </c>
      <c r="Y319" s="10">
        <f t="shared" si="60"/>
        <v>625.3199999999996</v>
      </c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</row>
    <row r="320" spans="2:42" ht="12.75">
      <c r="B320" s="44">
        <f>IF($B319="№",1,MAX($B$7:$B319)+1)</f>
        <v>314</v>
      </c>
      <c r="C320" s="45">
        <f t="shared" si="56"/>
        <v>0</v>
      </c>
      <c r="D320" s="31"/>
      <c r="E320" s="32"/>
      <c r="F320" s="32"/>
      <c r="G320" s="33"/>
      <c r="H320" s="34"/>
      <c r="I320" s="31"/>
      <c r="J320" s="34"/>
      <c r="K320" s="40">
        <f t="shared" si="49"/>
        <v>0</v>
      </c>
      <c r="L320" s="41">
        <f t="shared" si="57"/>
        <v>0</v>
      </c>
      <c r="M320" s="10">
        <f t="shared" si="50"/>
        <v>0</v>
      </c>
      <c r="N320" s="42">
        <f t="shared" si="51"/>
        <v>0</v>
      </c>
      <c r="O320" s="43">
        <f t="shared" si="52"/>
        <v>0</v>
      </c>
      <c r="P320" s="32"/>
      <c r="Q320" s="35"/>
      <c r="R320" s="36"/>
      <c r="S320" s="32"/>
      <c r="T320" s="10">
        <f t="shared" si="53"/>
        <v>0</v>
      </c>
      <c r="U320" s="11">
        <f t="shared" si="54"/>
        <v>0</v>
      </c>
      <c r="V320" s="11">
        <f t="shared" si="58"/>
        <v>0</v>
      </c>
      <c r="W320" s="12" t="str">
        <f t="shared" si="55"/>
        <v/>
      </c>
      <c r="X320" s="13">
        <f t="shared" si="59"/>
        <v>0</v>
      </c>
      <c r="Y320" s="10">
        <f t="shared" si="60"/>
        <v>625.3199999999996</v>
      </c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</row>
    <row r="321" spans="2:42" ht="12.75">
      <c r="B321" s="44">
        <f>IF($B320="№",1,MAX($B$7:$B320)+1)</f>
        <v>315</v>
      </c>
      <c r="C321" s="45">
        <f t="shared" si="56"/>
        <v>0</v>
      </c>
      <c r="D321" s="31"/>
      <c r="E321" s="32"/>
      <c r="F321" s="32"/>
      <c r="G321" s="33"/>
      <c r="H321" s="34"/>
      <c r="I321" s="31"/>
      <c r="J321" s="34"/>
      <c r="K321" s="40">
        <f t="shared" si="49"/>
        <v>0</v>
      </c>
      <c r="L321" s="41">
        <f t="shared" si="57"/>
        <v>0</v>
      </c>
      <c r="M321" s="10">
        <f t="shared" si="50"/>
        <v>0</v>
      </c>
      <c r="N321" s="42">
        <f t="shared" si="51"/>
        <v>0</v>
      </c>
      <c r="O321" s="43">
        <f t="shared" si="52"/>
        <v>0</v>
      </c>
      <c r="P321" s="32"/>
      <c r="Q321" s="35"/>
      <c r="R321" s="36"/>
      <c r="S321" s="32"/>
      <c r="T321" s="10">
        <f t="shared" si="53"/>
        <v>0</v>
      </c>
      <c r="U321" s="11">
        <f t="shared" si="54"/>
        <v>0</v>
      </c>
      <c r="V321" s="11">
        <f t="shared" si="58"/>
        <v>0</v>
      </c>
      <c r="W321" s="12" t="str">
        <f t="shared" si="55"/>
        <v/>
      </c>
      <c r="X321" s="13">
        <f t="shared" si="59"/>
        <v>0</v>
      </c>
      <c r="Y321" s="10">
        <f t="shared" si="60"/>
        <v>625.3199999999996</v>
      </c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</row>
    <row r="322" spans="2:42" ht="12.75">
      <c r="B322" s="44">
        <f>IF($B321="№",1,MAX($B$7:$B321)+1)</f>
        <v>316</v>
      </c>
      <c r="C322" s="45">
        <f t="shared" si="56"/>
        <v>0</v>
      </c>
      <c r="D322" s="31"/>
      <c r="E322" s="32"/>
      <c r="F322" s="32"/>
      <c r="G322" s="33"/>
      <c r="H322" s="34"/>
      <c r="I322" s="31"/>
      <c r="J322" s="34"/>
      <c r="K322" s="40">
        <f t="shared" si="49"/>
        <v>0</v>
      </c>
      <c r="L322" s="41">
        <f t="shared" si="57"/>
        <v>0</v>
      </c>
      <c r="M322" s="10">
        <f t="shared" si="50"/>
        <v>0</v>
      </c>
      <c r="N322" s="42">
        <f t="shared" si="51"/>
        <v>0</v>
      </c>
      <c r="O322" s="43">
        <f t="shared" si="52"/>
        <v>0</v>
      </c>
      <c r="P322" s="32"/>
      <c r="Q322" s="35"/>
      <c r="R322" s="36"/>
      <c r="S322" s="32"/>
      <c r="T322" s="10">
        <f t="shared" si="53"/>
        <v>0</v>
      </c>
      <c r="U322" s="11">
        <f t="shared" si="54"/>
        <v>0</v>
      </c>
      <c r="V322" s="11">
        <f t="shared" si="58"/>
        <v>0</v>
      </c>
      <c r="W322" s="12" t="str">
        <f t="shared" si="55"/>
        <v/>
      </c>
      <c r="X322" s="13">
        <f t="shared" si="59"/>
        <v>0</v>
      </c>
      <c r="Y322" s="10">
        <f t="shared" si="60"/>
        <v>625.3199999999996</v>
      </c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</row>
    <row r="323" spans="2:42" ht="12.75">
      <c r="B323" s="44">
        <f>IF($B322="№",1,MAX($B$7:$B322)+1)</f>
        <v>317</v>
      </c>
      <c r="C323" s="45">
        <f t="shared" si="56"/>
        <v>0</v>
      </c>
      <c r="D323" s="31"/>
      <c r="E323" s="32"/>
      <c r="F323" s="32"/>
      <c r="G323" s="33"/>
      <c r="H323" s="34"/>
      <c r="I323" s="31"/>
      <c r="J323" s="34"/>
      <c r="K323" s="40">
        <f t="shared" si="49"/>
        <v>0</v>
      </c>
      <c r="L323" s="41">
        <f t="shared" si="57"/>
        <v>0</v>
      </c>
      <c r="M323" s="10">
        <f t="shared" si="50"/>
        <v>0</v>
      </c>
      <c r="N323" s="42">
        <f t="shared" si="51"/>
        <v>0</v>
      </c>
      <c r="O323" s="43">
        <f t="shared" si="52"/>
        <v>0</v>
      </c>
      <c r="P323" s="32"/>
      <c r="Q323" s="35"/>
      <c r="R323" s="36"/>
      <c r="S323" s="32"/>
      <c r="T323" s="10">
        <f t="shared" si="53"/>
        <v>0</v>
      </c>
      <c r="U323" s="11">
        <f t="shared" si="54"/>
        <v>0</v>
      </c>
      <c r="V323" s="11">
        <f t="shared" si="58"/>
        <v>0</v>
      </c>
      <c r="W323" s="12" t="str">
        <f t="shared" si="55"/>
        <v/>
      </c>
      <c r="X323" s="13">
        <f t="shared" si="59"/>
        <v>0</v>
      </c>
      <c r="Y323" s="10">
        <f t="shared" si="60"/>
        <v>625.3199999999996</v>
      </c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</row>
    <row r="324" spans="2:42" ht="12.75">
      <c r="B324" s="44">
        <f>IF($B323="№",1,MAX($B$7:$B323)+1)</f>
        <v>318</v>
      </c>
      <c r="C324" s="45">
        <f t="shared" si="56"/>
        <v>0</v>
      </c>
      <c r="D324" s="31"/>
      <c r="E324" s="32"/>
      <c r="F324" s="32"/>
      <c r="G324" s="33"/>
      <c r="H324" s="34"/>
      <c r="I324" s="31"/>
      <c r="J324" s="34"/>
      <c r="K324" s="40">
        <f t="shared" si="49"/>
        <v>0</v>
      </c>
      <c r="L324" s="41">
        <f t="shared" si="57"/>
        <v>0</v>
      </c>
      <c r="M324" s="10">
        <f t="shared" si="50"/>
        <v>0</v>
      </c>
      <c r="N324" s="42">
        <f t="shared" si="51"/>
        <v>0</v>
      </c>
      <c r="O324" s="43">
        <f t="shared" si="52"/>
        <v>0</v>
      </c>
      <c r="P324" s="32"/>
      <c r="Q324" s="35"/>
      <c r="R324" s="36"/>
      <c r="S324" s="32"/>
      <c r="T324" s="10">
        <f t="shared" si="53"/>
        <v>0</v>
      </c>
      <c r="U324" s="11">
        <f t="shared" si="54"/>
        <v>0</v>
      </c>
      <c r="V324" s="11">
        <f t="shared" si="58"/>
        <v>0</v>
      </c>
      <c r="W324" s="12" t="str">
        <f t="shared" si="55"/>
        <v/>
      </c>
      <c r="X324" s="13">
        <f t="shared" si="59"/>
        <v>0</v>
      </c>
      <c r="Y324" s="10">
        <f t="shared" si="60"/>
        <v>625.3199999999996</v>
      </c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</row>
    <row r="325" spans="2:42" ht="12.75">
      <c r="B325" s="44">
        <f>IF($B324="№",1,MAX($B$7:$B324)+1)</f>
        <v>319</v>
      </c>
      <c r="C325" s="45">
        <f t="shared" si="56"/>
        <v>0</v>
      </c>
      <c r="D325" s="31"/>
      <c r="E325" s="32"/>
      <c r="F325" s="32"/>
      <c r="G325" s="33"/>
      <c r="H325" s="34"/>
      <c r="I325" s="31"/>
      <c r="J325" s="34"/>
      <c r="K325" s="40">
        <f t="shared" si="49"/>
        <v>0</v>
      </c>
      <c r="L325" s="41">
        <f t="shared" si="57"/>
        <v>0</v>
      </c>
      <c r="M325" s="10">
        <f t="shared" si="50"/>
        <v>0</v>
      </c>
      <c r="N325" s="42">
        <f t="shared" si="51"/>
        <v>0</v>
      </c>
      <c r="O325" s="43">
        <f t="shared" si="52"/>
        <v>0</v>
      </c>
      <c r="P325" s="32"/>
      <c r="Q325" s="35"/>
      <c r="R325" s="36"/>
      <c r="S325" s="32"/>
      <c r="T325" s="10">
        <f t="shared" si="53"/>
        <v>0</v>
      </c>
      <c r="U325" s="11">
        <f t="shared" si="54"/>
        <v>0</v>
      </c>
      <c r="V325" s="11">
        <f t="shared" si="58"/>
        <v>0</v>
      </c>
      <c r="W325" s="12" t="str">
        <f t="shared" si="55"/>
        <v/>
      </c>
      <c r="X325" s="13">
        <f t="shared" si="59"/>
        <v>0</v>
      </c>
      <c r="Y325" s="10">
        <f t="shared" si="60"/>
        <v>625.3199999999996</v>
      </c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</row>
    <row r="326" spans="2:42" ht="12.75">
      <c r="B326" s="44">
        <f>IF($B325="№",1,MAX($B$7:$B325)+1)</f>
        <v>320</v>
      </c>
      <c r="C326" s="45">
        <f t="shared" si="56"/>
        <v>0</v>
      </c>
      <c r="D326" s="31"/>
      <c r="E326" s="32"/>
      <c r="F326" s="32"/>
      <c r="G326" s="33"/>
      <c r="H326" s="34"/>
      <c r="I326" s="31"/>
      <c r="J326" s="34"/>
      <c r="K326" s="40">
        <f t="shared" si="49"/>
        <v>0</v>
      </c>
      <c r="L326" s="41">
        <f t="shared" si="57"/>
        <v>0</v>
      </c>
      <c r="M326" s="10">
        <f t="shared" si="50"/>
        <v>0</v>
      </c>
      <c r="N326" s="42">
        <f t="shared" si="51"/>
        <v>0</v>
      </c>
      <c r="O326" s="43">
        <f t="shared" si="52"/>
        <v>0</v>
      </c>
      <c r="P326" s="32"/>
      <c r="Q326" s="35"/>
      <c r="R326" s="36"/>
      <c r="S326" s="32"/>
      <c r="T326" s="10">
        <f t="shared" si="53"/>
        <v>0</v>
      </c>
      <c r="U326" s="11">
        <f t="shared" si="54"/>
        <v>0</v>
      </c>
      <c r="V326" s="11">
        <f t="shared" si="58"/>
        <v>0</v>
      </c>
      <c r="W326" s="12" t="str">
        <f t="shared" si="55"/>
        <v/>
      </c>
      <c r="X326" s="13">
        <f t="shared" si="59"/>
        <v>0</v>
      </c>
      <c r="Y326" s="10">
        <f t="shared" si="60"/>
        <v>625.3199999999996</v>
      </c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</row>
    <row r="327" spans="2:42" ht="12.75">
      <c r="B327" s="44">
        <f>IF($B326="№",1,MAX($B$7:$B326)+1)</f>
        <v>321</v>
      </c>
      <c r="C327" s="45">
        <f t="shared" si="56"/>
        <v>0</v>
      </c>
      <c r="D327" s="31"/>
      <c r="E327" s="32"/>
      <c r="F327" s="32"/>
      <c r="G327" s="33"/>
      <c r="H327" s="34"/>
      <c r="I327" s="31"/>
      <c r="J327" s="34"/>
      <c r="K327" s="40">
        <f t="shared" ref="K327:K390" si="61">IFERROR(IF(OR($P$2*$C327*$G327*$V327*$H327*$J327=0,$E327="",$F327=""),0,IF(OR($F327="Long",$F327="buy"),($J327-$H327),($H327-$J327))),0)</f>
        <v>0</v>
      </c>
      <c r="L327" s="41">
        <f t="shared" si="57"/>
        <v>0</v>
      </c>
      <c r="M327" s="10">
        <f t="shared" ref="M327:M390" si="62">IFERROR(IF(OR($P$2*$C327*$G327*$H327*$J327=0,$E327="",$F327=""),0,$T327-$U327),0)</f>
        <v>0</v>
      </c>
      <c r="N327" s="42">
        <f t="shared" ref="N327:N390" si="63">IFERROR(IF(OR($P$2*$C327*$G327*$H327*$J327=0,$E327="",$F327=""),0,$M327/$V327),0)</f>
        <v>0</v>
      </c>
      <c r="O327" s="43">
        <f t="shared" ref="O327:O390" si="64">IF(OR($I327=0,$D327=0,$I327&lt;$D327),0,$I327-$D327)</f>
        <v>0</v>
      </c>
      <c r="P327" s="32"/>
      <c r="Q327" s="35"/>
      <c r="R327" s="36"/>
      <c r="S327" s="32"/>
      <c r="T327" s="10">
        <f t="shared" ref="T327:T390" si="65">IFERROR(IF(OR($P$2*$C327*$G327*$H327*$J327=0,$E327="",$F327=""),0,IF($W327="ME",$K327*5*$G327,$K327*50*$G327)),0)</f>
        <v>0</v>
      </c>
      <c r="U327" s="11">
        <f t="shared" ref="U327:U390" si="66">IFERROR(IF(OR($P$2*$C327*$G327*$V327*$H327=0,$E327="",$F327=""),0,IF($W327="ME",$D$3*$G327,$E$3*$G327)),0)</f>
        <v>0</v>
      </c>
      <c r="V327" s="11">
        <f t="shared" si="58"/>
        <v>0</v>
      </c>
      <c r="W327" s="12" t="str">
        <f t="shared" ref="W327:W390" si="67">LEFT($E327,2)</f>
        <v/>
      </c>
      <c r="X327" s="13">
        <f t="shared" si="59"/>
        <v>0</v>
      </c>
      <c r="Y327" s="10">
        <f t="shared" si="60"/>
        <v>625.3199999999996</v>
      </c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</row>
    <row r="328" spans="2:42" ht="12.75">
      <c r="B328" s="44">
        <f>IF($B327="№",1,MAX($B$7:$B327)+1)</f>
        <v>322</v>
      </c>
      <c r="C328" s="45">
        <f t="shared" ref="C328:C391" si="68">INT($D328)</f>
        <v>0</v>
      </c>
      <c r="D328" s="31"/>
      <c r="E328" s="32"/>
      <c r="F328" s="32"/>
      <c r="G328" s="33"/>
      <c r="H328" s="34"/>
      <c r="I328" s="31"/>
      <c r="J328" s="34"/>
      <c r="K328" s="40">
        <f t="shared" si="61"/>
        <v>0</v>
      </c>
      <c r="L328" s="41">
        <f t="shared" ref="L328:L391" si="69">IFERROR($K328*4,0)</f>
        <v>0</v>
      </c>
      <c r="M328" s="10">
        <f t="shared" si="62"/>
        <v>0</v>
      </c>
      <c r="N328" s="42">
        <f t="shared" si="63"/>
        <v>0</v>
      </c>
      <c r="O328" s="43">
        <f t="shared" si="64"/>
        <v>0</v>
      </c>
      <c r="P328" s="32"/>
      <c r="Q328" s="35"/>
      <c r="R328" s="36"/>
      <c r="S328" s="32"/>
      <c r="T328" s="10">
        <f t="shared" si="65"/>
        <v>0</v>
      </c>
      <c r="U328" s="11">
        <f t="shared" si="66"/>
        <v>0</v>
      </c>
      <c r="V328" s="11">
        <f t="shared" ref="V328:V391" si="70">IFERROR(IF($P$2*$C328*$G328=0,0,IF($V327="Сумма на момент открытия сделки",$P$2,$V327+$M327+$R327)),0)</f>
        <v>0</v>
      </c>
      <c r="W328" s="12" t="str">
        <f t="shared" si="67"/>
        <v/>
      </c>
      <c r="X328" s="13">
        <f t="shared" ref="X328:X391" si="71">$D328-INT($D328)</f>
        <v>0</v>
      </c>
      <c r="Y328" s="10">
        <f t="shared" ref="Y328:Y391" si="72">$Y327+$M328+$R328</f>
        <v>625.3199999999996</v>
      </c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</row>
    <row r="329" spans="2:42" ht="12.75">
      <c r="B329" s="44">
        <f>IF($B328="№",1,MAX($B$7:$B328)+1)</f>
        <v>323</v>
      </c>
      <c r="C329" s="45">
        <f t="shared" si="68"/>
        <v>0</v>
      </c>
      <c r="D329" s="31"/>
      <c r="E329" s="32"/>
      <c r="F329" s="32"/>
      <c r="G329" s="33"/>
      <c r="H329" s="34"/>
      <c r="I329" s="31"/>
      <c r="J329" s="34"/>
      <c r="K329" s="40">
        <f t="shared" si="61"/>
        <v>0</v>
      </c>
      <c r="L329" s="41">
        <f t="shared" si="69"/>
        <v>0</v>
      </c>
      <c r="M329" s="10">
        <f t="shared" si="62"/>
        <v>0</v>
      </c>
      <c r="N329" s="42">
        <f t="shared" si="63"/>
        <v>0</v>
      </c>
      <c r="O329" s="43">
        <f t="shared" si="64"/>
        <v>0</v>
      </c>
      <c r="P329" s="32"/>
      <c r="Q329" s="35"/>
      <c r="R329" s="36"/>
      <c r="S329" s="32"/>
      <c r="T329" s="10">
        <f t="shared" si="65"/>
        <v>0</v>
      </c>
      <c r="U329" s="11">
        <f t="shared" si="66"/>
        <v>0</v>
      </c>
      <c r="V329" s="11">
        <f t="shared" si="70"/>
        <v>0</v>
      </c>
      <c r="W329" s="12" t="str">
        <f t="shared" si="67"/>
        <v/>
      </c>
      <c r="X329" s="13">
        <f t="shared" si="71"/>
        <v>0</v>
      </c>
      <c r="Y329" s="10">
        <f t="shared" si="72"/>
        <v>625.3199999999996</v>
      </c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</row>
    <row r="330" spans="2:42" ht="12.75">
      <c r="B330" s="44">
        <f>IF($B329="№",1,MAX($B$7:$B329)+1)</f>
        <v>324</v>
      </c>
      <c r="C330" s="45">
        <f t="shared" si="68"/>
        <v>0</v>
      </c>
      <c r="D330" s="31"/>
      <c r="E330" s="32"/>
      <c r="F330" s="32"/>
      <c r="G330" s="33"/>
      <c r="H330" s="34"/>
      <c r="I330" s="31"/>
      <c r="J330" s="34"/>
      <c r="K330" s="40">
        <f t="shared" si="61"/>
        <v>0</v>
      </c>
      <c r="L330" s="41">
        <f t="shared" si="69"/>
        <v>0</v>
      </c>
      <c r="M330" s="10">
        <f t="shared" si="62"/>
        <v>0</v>
      </c>
      <c r="N330" s="42">
        <f t="shared" si="63"/>
        <v>0</v>
      </c>
      <c r="O330" s="43">
        <f t="shared" si="64"/>
        <v>0</v>
      </c>
      <c r="P330" s="32"/>
      <c r="Q330" s="35"/>
      <c r="R330" s="36"/>
      <c r="S330" s="32"/>
      <c r="T330" s="10">
        <f t="shared" si="65"/>
        <v>0</v>
      </c>
      <c r="U330" s="11">
        <f t="shared" si="66"/>
        <v>0</v>
      </c>
      <c r="V330" s="11">
        <f t="shared" si="70"/>
        <v>0</v>
      </c>
      <c r="W330" s="12" t="str">
        <f t="shared" si="67"/>
        <v/>
      </c>
      <c r="X330" s="13">
        <f t="shared" si="71"/>
        <v>0</v>
      </c>
      <c r="Y330" s="10">
        <f t="shared" si="72"/>
        <v>625.3199999999996</v>
      </c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</row>
    <row r="331" spans="2:42" ht="12.75">
      <c r="B331" s="44">
        <f>IF($B330="№",1,MAX($B$7:$B330)+1)</f>
        <v>325</v>
      </c>
      <c r="C331" s="45">
        <f t="shared" si="68"/>
        <v>0</v>
      </c>
      <c r="D331" s="31"/>
      <c r="E331" s="32"/>
      <c r="F331" s="32"/>
      <c r="G331" s="33"/>
      <c r="H331" s="34"/>
      <c r="I331" s="31"/>
      <c r="J331" s="34"/>
      <c r="K331" s="40">
        <f t="shared" si="61"/>
        <v>0</v>
      </c>
      <c r="L331" s="41">
        <f t="shared" si="69"/>
        <v>0</v>
      </c>
      <c r="M331" s="10">
        <f t="shared" si="62"/>
        <v>0</v>
      </c>
      <c r="N331" s="42">
        <f t="shared" si="63"/>
        <v>0</v>
      </c>
      <c r="O331" s="43">
        <f t="shared" si="64"/>
        <v>0</v>
      </c>
      <c r="P331" s="32"/>
      <c r="Q331" s="35"/>
      <c r="R331" s="36"/>
      <c r="S331" s="32"/>
      <c r="T331" s="10">
        <f t="shared" si="65"/>
        <v>0</v>
      </c>
      <c r="U331" s="11">
        <f t="shared" si="66"/>
        <v>0</v>
      </c>
      <c r="V331" s="11">
        <f t="shared" si="70"/>
        <v>0</v>
      </c>
      <c r="W331" s="12" t="str">
        <f t="shared" si="67"/>
        <v/>
      </c>
      <c r="X331" s="13">
        <f t="shared" si="71"/>
        <v>0</v>
      </c>
      <c r="Y331" s="10">
        <f t="shared" si="72"/>
        <v>625.3199999999996</v>
      </c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</row>
    <row r="332" spans="2:42" ht="12.75">
      <c r="B332" s="44">
        <f>IF($B331="№",1,MAX($B$7:$B331)+1)</f>
        <v>326</v>
      </c>
      <c r="C332" s="45">
        <f t="shared" si="68"/>
        <v>0</v>
      </c>
      <c r="D332" s="31"/>
      <c r="E332" s="32"/>
      <c r="F332" s="32"/>
      <c r="G332" s="33"/>
      <c r="H332" s="34"/>
      <c r="I332" s="31"/>
      <c r="J332" s="34"/>
      <c r="K332" s="40">
        <f t="shared" si="61"/>
        <v>0</v>
      </c>
      <c r="L332" s="41">
        <f t="shared" si="69"/>
        <v>0</v>
      </c>
      <c r="M332" s="10">
        <f t="shared" si="62"/>
        <v>0</v>
      </c>
      <c r="N332" s="42">
        <f t="shared" si="63"/>
        <v>0</v>
      </c>
      <c r="O332" s="43">
        <f t="shared" si="64"/>
        <v>0</v>
      </c>
      <c r="P332" s="32"/>
      <c r="Q332" s="35"/>
      <c r="R332" s="36"/>
      <c r="S332" s="32"/>
      <c r="T332" s="10">
        <f t="shared" si="65"/>
        <v>0</v>
      </c>
      <c r="U332" s="11">
        <f t="shared" si="66"/>
        <v>0</v>
      </c>
      <c r="V332" s="11">
        <f t="shared" si="70"/>
        <v>0</v>
      </c>
      <c r="W332" s="12" t="str">
        <f t="shared" si="67"/>
        <v/>
      </c>
      <c r="X332" s="13">
        <f t="shared" si="71"/>
        <v>0</v>
      </c>
      <c r="Y332" s="10">
        <f t="shared" si="72"/>
        <v>625.3199999999996</v>
      </c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</row>
    <row r="333" spans="2:42" ht="12.75">
      <c r="B333" s="44">
        <f>IF($B332="№",1,MAX($B$7:$B332)+1)</f>
        <v>327</v>
      </c>
      <c r="C333" s="45">
        <f t="shared" si="68"/>
        <v>0</v>
      </c>
      <c r="D333" s="31"/>
      <c r="E333" s="32"/>
      <c r="F333" s="32"/>
      <c r="G333" s="33"/>
      <c r="H333" s="34"/>
      <c r="I333" s="31"/>
      <c r="J333" s="34"/>
      <c r="K333" s="40">
        <f t="shared" si="61"/>
        <v>0</v>
      </c>
      <c r="L333" s="41">
        <f t="shared" si="69"/>
        <v>0</v>
      </c>
      <c r="M333" s="10">
        <f t="shared" si="62"/>
        <v>0</v>
      </c>
      <c r="N333" s="42">
        <f t="shared" si="63"/>
        <v>0</v>
      </c>
      <c r="O333" s="43">
        <f t="shared" si="64"/>
        <v>0</v>
      </c>
      <c r="P333" s="32"/>
      <c r="Q333" s="35"/>
      <c r="R333" s="36"/>
      <c r="S333" s="32"/>
      <c r="T333" s="10">
        <f t="shared" si="65"/>
        <v>0</v>
      </c>
      <c r="U333" s="11">
        <f t="shared" si="66"/>
        <v>0</v>
      </c>
      <c r="V333" s="11">
        <f t="shared" si="70"/>
        <v>0</v>
      </c>
      <c r="W333" s="12" t="str">
        <f t="shared" si="67"/>
        <v/>
      </c>
      <c r="X333" s="13">
        <f t="shared" si="71"/>
        <v>0</v>
      </c>
      <c r="Y333" s="10">
        <f t="shared" si="72"/>
        <v>625.3199999999996</v>
      </c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</row>
    <row r="334" spans="2:42" ht="12.75">
      <c r="B334" s="44">
        <f>IF($B333="№",1,MAX($B$7:$B333)+1)</f>
        <v>328</v>
      </c>
      <c r="C334" s="45">
        <f t="shared" si="68"/>
        <v>0</v>
      </c>
      <c r="D334" s="31"/>
      <c r="E334" s="32"/>
      <c r="F334" s="32"/>
      <c r="G334" s="33"/>
      <c r="H334" s="34"/>
      <c r="I334" s="31"/>
      <c r="J334" s="34"/>
      <c r="K334" s="40">
        <f t="shared" si="61"/>
        <v>0</v>
      </c>
      <c r="L334" s="41">
        <f t="shared" si="69"/>
        <v>0</v>
      </c>
      <c r="M334" s="10">
        <f t="shared" si="62"/>
        <v>0</v>
      </c>
      <c r="N334" s="42">
        <f t="shared" si="63"/>
        <v>0</v>
      </c>
      <c r="O334" s="43">
        <f t="shared" si="64"/>
        <v>0</v>
      </c>
      <c r="P334" s="32"/>
      <c r="Q334" s="35"/>
      <c r="R334" s="36"/>
      <c r="S334" s="32"/>
      <c r="T334" s="10">
        <f t="shared" si="65"/>
        <v>0</v>
      </c>
      <c r="U334" s="11">
        <f t="shared" si="66"/>
        <v>0</v>
      </c>
      <c r="V334" s="11">
        <f t="shared" si="70"/>
        <v>0</v>
      </c>
      <c r="W334" s="12" t="str">
        <f t="shared" si="67"/>
        <v/>
      </c>
      <c r="X334" s="13">
        <f t="shared" si="71"/>
        <v>0</v>
      </c>
      <c r="Y334" s="10">
        <f t="shared" si="72"/>
        <v>625.3199999999996</v>
      </c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</row>
    <row r="335" spans="2:42" ht="12.75">
      <c r="B335" s="44">
        <f>IF($B334="№",1,MAX($B$7:$B334)+1)</f>
        <v>329</v>
      </c>
      <c r="C335" s="45">
        <f t="shared" si="68"/>
        <v>0</v>
      </c>
      <c r="D335" s="31"/>
      <c r="E335" s="32"/>
      <c r="F335" s="32"/>
      <c r="G335" s="33"/>
      <c r="H335" s="34"/>
      <c r="I335" s="31"/>
      <c r="J335" s="34"/>
      <c r="K335" s="40">
        <f t="shared" si="61"/>
        <v>0</v>
      </c>
      <c r="L335" s="41">
        <f t="shared" si="69"/>
        <v>0</v>
      </c>
      <c r="M335" s="10">
        <f t="shared" si="62"/>
        <v>0</v>
      </c>
      <c r="N335" s="42">
        <f t="shared" si="63"/>
        <v>0</v>
      </c>
      <c r="O335" s="43">
        <f t="shared" si="64"/>
        <v>0</v>
      </c>
      <c r="P335" s="32"/>
      <c r="Q335" s="35"/>
      <c r="R335" s="36"/>
      <c r="S335" s="32"/>
      <c r="T335" s="10">
        <f t="shared" si="65"/>
        <v>0</v>
      </c>
      <c r="U335" s="11">
        <f t="shared" si="66"/>
        <v>0</v>
      </c>
      <c r="V335" s="11">
        <f t="shared" si="70"/>
        <v>0</v>
      </c>
      <c r="W335" s="12" t="str">
        <f t="shared" si="67"/>
        <v/>
      </c>
      <c r="X335" s="13">
        <f t="shared" si="71"/>
        <v>0</v>
      </c>
      <c r="Y335" s="10">
        <f t="shared" si="72"/>
        <v>625.3199999999996</v>
      </c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</row>
    <row r="336" spans="2:42" ht="12.75">
      <c r="B336" s="44">
        <f>IF($B335="№",1,MAX($B$7:$B335)+1)</f>
        <v>330</v>
      </c>
      <c r="C336" s="45">
        <f t="shared" si="68"/>
        <v>0</v>
      </c>
      <c r="D336" s="31"/>
      <c r="E336" s="32"/>
      <c r="F336" s="32"/>
      <c r="G336" s="33"/>
      <c r="H336" s="34"/>
      <c r="I336" s="31"/>
      <c r="J336" s="34"/>
      <c r="K336" s="40">
        <f t="shared" si="61"/>
        <v>0</v>
      </c>
      <c r="L336" s="41">
        <f t="shared" si="69"/>
        <v>0</v>
      </c>
      <c r="M336" s="10">
        <f t="shared" si="62"/>
        <v>0</v>
      </c>
      <c r="N336" s="42">
        <f t="shared" si="63"/>
        <v>0</v>
      </c>
      <c r="O336" s="43">
        <f t="shared" si="64"/>
        <v>0</v>
      </c>
      <c r="P336" s="32"/>
      <c r="Q336" s="35"/>
      <c r="R336" s="36"/>
      <c r="S336" s="32"/>
      <c r="T336" s="10">
        <f t="shared" si="65"/>
        <v>0</v>
      </c>
      <c r="U336" s="11">
        <f t="shared" si="66"/>
        <v>0</v>
      </c>
      <c r="V336" s="11">
        <f t="shared" si="70"/>
        <v>0</v>
      </c>
      <c r="W336" s="12" t="str">
        <f t="shared" si="67"/>
        <v/>
      </c>
      <c r="X336" s="13">
        <f t="shared" si="71"/>
        <v>0</v>
      </c>
      <c r="Y336" s="10">
        <f t="shared" si="72"/>
        <v>625.3199999999996</v>
      </c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</row>
    <row r="337" spans="2:42" ht="12.75">
      <c r="B337" s="44">
        <f>IF($B336="№",1,MAX($B$7:$B336)+1)</f>
        <v>331</v>
      </c>
      <c r="C337" s="45">
        <f t="shared" si="68"/>
        <v>0</v>
      </c>
      <c r="D337" s="31"/>
      <c r="E337" s="32"/>
      <c r="F337" s="32"/>
      <c r="G337" s="33"/>
      <c r="H337" s="34"/>
      <c r="I337" s="31"/>
      <c r="J337" s="34"/>
      <c r="K337" s="40">
        <f t="shared" si="61"/>
        <v>0</v>
      </c>
      <c r="L337" s="41">
        <f t="shared" si="69"/>
        <v>0</v>
      </c>
      <c r="M337" s="10">
        <f t="shared" si="62"/>
        <v>0</v>
      </c>
      <c r="N337" s="42">
        <f t="shared" si="63"/>
        <v>0</v>
      </c>
      <c r="O337" s="43">
        <f t="shared" si="64"/>
        <v>0</v>
      </c>
      <c r="P337" s="32"/>
      <c r="Q337" s="35"/>
      <c r="R337" s="36"/>
      <c r="S337" s="32"/>
      <c r="T337" s="10">
        <f t="shared" si="65"/>
        <v>0</v>
      </c>
      <c r="U337" s="11">
        <f t="shared" si="66"/>
        <v>0</v>
      </c>
      <c r="V337" s="11">
        <f t="shared" si="70"/>
        <v>0</v>
      </c>
      <c r="W337" s="12" t="str">
        <f t="shared" si="67"/>
        <v/>
      </c>
      <c r="X337" s="13">
        <f t="shared" si="71"/>
        <v>0</v>
      </c>
      <c r="Y337" s="10">
        <f t="shared" si="72"/>
        <v>625.3199999999996</v>
      </c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</row>
    <row r="338" spans="2:42" ht="12.75">
      <c r="B338" s="44">
        <f>IF($B337="№",1,MAX($B$7:$B337)+1)</f>
        <v>332</v>
      </c>
      <c r="C338" s="45">
        <f t="shared" si="68"/>
        <v>0</v>
      </c>
      <c r="D338" s="31"/>
      <c r="E338" s="32"/>
      <c r="F338" s="32"/>
      <c r="G338" s="33"/>
      <c r="H338" s="34"/>
      <c r="I338" s="31"/>
      <c r="J338" s="34"/>
      <c r="K338" s="40">
        <f t="shared" si="61"/>
        <v>0</v>
      </c>
      <c r="L338" s="41">
        <f t="shared" si="69"/>
        <v>0</v>
      </c>
      <c r="M338" s="10">
        <f t="shared" si="62"/>
        <v>0</v>
      </c>
      <c r="N338" s="42">
        <f t="shared" si="63"/>
        <v>0</v>
      </c>
      <c r="O338" s="43">
        <f t="shared" si="64"/>
        <v>0</v>
      </c>
      <c r="P338" s="32"/>
      <c r="Q338" s="35"/>
      <c r="R338" s="36"/>
      <c r="S338" s="32"/>
      <c r="T338" s="10">
        <f t="shared" si="65"/>
        <v>0</v>
      </c>
      <c r="U338" s="11">
        <f t="shared" si="66"/>
        <v>0</v>
      </c>
      <c r="V338" s="11">
        <f t="shared" si="70"/>
        <v>0</v>
      </c>
      <c r="W338" s="12" t="str">
        <f t="shared" si="67"/>
        <v/>
      </c>
      <c r="X338" s="13">
        <f t="shared" si="71"/>
        <v>0</v>
      </c>
      <c r="Y338" s="10">
        <f t="shared" si="72"/>
        <v>625.3199999999996</v>
      </c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</row>
    <row r="339" spans="2:42" ht="12.75">
      <c r="B339" s="44">
        <f>IF($B338="№",1,MAX($B$7:$B338)+1)</f>
        <v>333</v>
      </c>
      <c r="C339" s="45">
        <f t="shared" si="68"/>
        <v>0</v>
      </c>
      <c r="D339" s="31"/>
      <c r="E339" s="32"/>
      <c r="F339" s="32"/>
      <c r="G339" s="33"/>
      <c r="H339" s="34"/>
      <c r="I339" s="31"/>
      <c r="J339" s="34"/>
      <c r="K339" s="40">
        <f t="shared" si="61"/>
        <v>0</v>
      </c>
      <c r="L339" s="41">
        <f t="shared" si="69"/>
        <v>0</v>
      </c>
      <c r="M339" s="10">
        <f t="shared" si="62"/>
        <v>0</v>
      </c>
      <c r="N339" s="42">
        <f t="shared" si="63"/>
        <v>0</v>
      </c>
      <c r="O339" s="43">
        <f t="shared" si="64"/>
        <v>0</v>
      </c>
      <c r="P339" s="32"/>
      <c r="Q339" s="35"/>
      <c r="R339" s="36"/>
      <c r="S339" s="32"/>
      <c r="T339" s="10">
        <f t="shared" si="65"/>
        <v>0</v>
      </c>
      <c r="U339" s="11">
        <f t="shared" si="66"/>
        <v>0</v>
      </c>
      <c r="V339" s="11">
        <f t="shared" si="70"/>
        <v>0</v>
      </c>
      <c r="W339" s="12" t="str">
        <f t="shared" si="67"/>
        <v/>
      </c>
      <c r="X339" s="13">
        <f t="shared" si="71"/>
        <v>0</v>
      </c>
      <c r="Y339" s="10">
        <f t="shared" si="72"/>
        <v>625.3199999999996</v>
      </c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</row>
    <row r="340" spans="2:42" ht="12.75">
      <c r="B340" s="44">
        <f>IF($B339="№",1,MAX($B$7:$B339)+1)</f>
        <v>334</v>
      </c>
      <c r="C340" s="45">
        <f t="shared" si="68"/>
        <v>0</v>
      </c>
      <c r="D340" s="31"/>
      <c r="E340" s="32"/>
      <c r="F340" s="32"/>
      <c r="G340" s="33"/>
      <c r="H340" s="34"/>
      <c r="I340" s="31"/>
      <c r="J340" s="34"/>
      <c r="K340" s="40">
        <f t="shared" si="61"/>
        <v>0</v>
      </c>
      <c r="L340" s="41">
        <f t="shared" si="69"/>
        <v>0</v>
      </c>
      <c r="M340" s="10">
        <f t="shared" si="62"/>
        <v>0</v>
      </c>
      <c r="N340" s="42">
        <f t="shared" si="63"/>
        <v>0</v>
      </c>
      <c r="O340" s="43">
        <f t="shared" si="64"/>
        <v>0</v>
      </c>
      <c r="P340" s="32"/>
      <c r="Q340" s="35"/>
      <c r="R340" s="36"/>
      <c r="S340" s="32"/>
      <c r="T340" s="10">
        <f t="shared" si="65"/>
        <v>0</v>
      </c>
      <c r="U340" s="11">
        <f t="shared" si="66"/>
        <v>0</v>
      </c>
      <c r="V340" s="11">
        <f t="shared" si="70"/>
        <v>0</v>
      </c>
      <c r="W340" s="12" t="str">
        <f t="shared" si="67"/>
        <v/>
      </c>
      <c r="X340" s="13">
        <f t="shared" si="71"/>
        <v>0</v>
      </c>
      <c r="Y340" s="10">
        <f t="shared" si="72"/>
        <v>625.3199999999996</v>
      </c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</row>
    <row r="341" spans="2:42" ht="12.75">
      <c r="B341" s="44">
        <f>IF($B340="№",1,MAX($B$7:$B340)+1)</f>
        <v>335</v>
      </c>
      <c r="C341" s="45">
        <f t="shared" si="68"/>
        <v>0</v>
      </c>
      <c r="D341" s="31"/>
      <c r="E341" s="32"/>
      <c r="F341" s="32"/>
      <c r="G341" s="33"/>
      <c r="H341" s="34"/>
      <c r="I341" s="31"/>
      <c r="J341" s="34"/>
      <c r="K341" s="40">
        <f t="shared" si="61"/>
        <v>0</v>
      </c>
      <c r="L341" s="41">
        <f t="shared" si="69"/>
        <v>0</v>
      </c>
      <c r="M341" s="10">
        <f t="shared" si="62"/>
        <v>0</v>
      </c>
      <c r="N341" s="42">
        <f t="shared" si="63"/>
        <v>0</v>
      </c>
      <c r="O341" s="43">
        <f t="shared" si="64"/>
        <v>0</v>
      </c>
      <c r="P341" s="32"/>
      <c r="Q341" s="35"/>
      <c r="R341" s="36"/>
      <c r="S341" s="32"/>
      <c r="T341" s="10">
        <f t="shared" si="65"/>
        <v>0</v>
      </c>
      <c r="U341" s="11">
        <f t="shared" si="66"/>
        <v>0</v>
      </c>
      <c r="V341" s="11">
        <f t="shared" si="70"/>
        <v>0</v>
      </c>
      <c r="W341" s="12" t="str">
        <f t="shared" si="67"/>
        <v/>
      </c>
      <c r="X341" s="13">
        <f t="shared" si="71"/>
        <v>0</v>
      </c>
      <c r="Y341" s="10">
        <f t="shared" si="72"/>
        <v>625.3199999999996</v>
      </c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</row>
    <row r="342" spans="2:42" ht="12.75">
      <c r="B342" s="44">
        <f>IF($B341="№",1,MAX($B$7:$B341)+1)</f>
        <v>336</v>
      </c>
      <c r="C342" s="45">
        <f t="shared" si="68"/>
        <v>0</v>
      </c>
      <c r="D342" s="31"/>
      <c r="E342" s="32"/>
      <c r="F342" s="32"/>
      <c r="G342" s="33"/>
      <c r="H342" s="34"/>
      <c r="I342" s="31"/>
      <c r="J342" s="34"/>
      <c r="K342" s="40">
        <f t="shared" si="61"/>
        <v>0</v>
      </c>
      <c r="L342" s="41">
        <f t="shared" si="69"/>
        <v>0</v>
      </c>
      <c r="M342" s="10">
        <f t="shared" si="62"/>
        <v>0</v>
      </c>
      <c r="N342" s="42">
        <f t="shared" si="63"/>
        <v>0</v>
      </c>
      <c r="O342" s="43">
        <f t="shared" si="64"/>
        <v>0</v>
      </c>
      <c r="P342" s="32"/>
      <c r="Q342" s="35"/>
      <c r="R342" s="36"/>
      <c r="S342" s="32"/>
      <c r="T342" s="10">
        <f t="shared" si="65"/>
        <v>0</v>
      </c>
      <c r="U342" s="11">
        <f t="shared" si="66"/>
        <v>0</v>
      </c>
      <c r="V342" s="11">
        <f t="shared" si="70"/>
        <v>0</v>
      </c>
      <c r="W342" s="12" t="str">
        <f t="shared" si="67"/>
        <v/>
      </c>
      <c r="X342" s="13">
        <f t="shared" si="71"/>
        <v>0</v>
      </c>
      <c r="Y342" s="10">
        <f t="shared" si="72"/>
        <v>625.3199999999996</v>
      </c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</row>
    <row r="343" spans="2:42" ht="12.75">
      <c r="B343" s="44">
        <f>IF($B342="№",1,MAX($B$7:$B342)+1)</f>
        <v>337</v>
      </c>
      <c r="C343" s="45">
        <f t="shared" si="68"/>
        <v>0</v>
      </c>
      <c r="D343" s="31"/>
      <c r="E343" s="32"/>
      <c r="F343" s="32"/>
      <c r="G343" s="33"/>
      <c r="H343" s="34"/>
      <c r="I343" s="31"/>
      <c r="J343" s="34"/>
      <c r="K343" s="40">
        <f t="shared" si="61"/>
        <v>0</v>
      </c>
      <c r="L343" s="41">
        <f t="shared" si="69"/>
        <v>0</v>
      </c>
      <c r="M343" s="10">
        <f t="shared" si="62"/>
        <v>0</v>
      </c>
      <c r="N343" s="42">
        <f t="shared" si="63"/>
        <v>0</v>
      </c>
      <c r="O343" s="43">
        <f t="shared" si="64"/>
        <v>0</v>
      </c>
      <c r="P343" s="32"/>
      <c r="Q343" s="35"/>
      <c r="R343" s="36"/>
      <c r="S343" s="32"/>
      <c r="T343" s="10">
        <f t="shared" si="65"/>
        <v>0</v>
      </c>
      <c r="U343" s="11">
        <f t="shared" si="66"/>
        <v>0</v>
      </c>
      <c r="V343" s="11">
        <f t="shared" si="70"/>
        <v>0</v>
      </c>
      <c r="W343" s="12" t="str">
        <f t="shared" si="67"/>
        <v/>
      </c>
      <c r="X343" s="13">
        <f t="shared" si="71"/>
        <v>0</v>
      </c>
      <c r="Y343" s="10">
        <f t="shared" si="72"/>
        <v>625.3199999999996</v>
      </c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</row>
    <row r="344" spans="2:42" ht="12.75">
      <c r="B344" s="44">
        <f>IF($B343="№",1,MAX($B$7:$B343)+1)</f>
        <v>338</v>
      </c>
      <c r="C344" s="45">
        <f t="shared" si="68"/>
        <v>0</v>
      </c>
      <c r="D344" s="31"/>
      <c r="E344" s="32"/>
      <c r="F344" s="32"/>
      <c r="G344" s="33"/>
      <c r="H344" s="34"/>
      <c r="I344" s="31"/>
      <c r="J344" s="34"/>
      <c r="K344" s="40">
        <f t="shared" si="61"/>
        <v>0</v>
      </c>
      <c r="L344" s="41">
        <f t="shared" si="69"/>
        <v>0</v>
      </c>
      <c r="M344" s="10">
        <f t="shared" si="62"/>
        <v>0</v>
      </c>
      <c r="N344" s="42">
        <f t="shared" si="63"/>
        <v>0</v>
      </c>
      <c r="O344" s="43">
        <f t="shared" si="64"/>
        <v>0</v>
      </c>
      <c r="P344" s="32"/>
      <c r="Q344" s="35"/>
      <c r="R344" s="36"/>
      <c r="S344" s="32"/>
      <c r="T344" s="10">
        <f t="shared" si="65"/>
        <v>0</v>
      </c>
      <c r="U344" s="11">
        <f t="shared" si="66"/>
        <v>0</v>
      </c>
      <c r="V344" s="11">
        <f t="shared" si="70"/>
        <v>0</v>
      </c>
      <c r="W344" s="12" t="str">
        <f t="shared" si="67"/>
        <v/>
      </c>
      <c r="X344" s="13">
        <f t="shared" si="71"/>
        <v>0</v>
      </c>
      <c r="Y344" s="10">
        <f t="shared" si="72"/>
        <v>625.3199999999996</v>
      </c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</row>
    <row r="345" spans="2:42" ht="12.75">
      <c r="B345" s="44">
        <f>IF($B344="№",1,MAX($B$7:$B344)+1)</f>
        <v>339</v>
      </c>
      <c r="C345" s="45">
        <f t="shared" si="68"/>
        <v>0</v>
      </c>
      <c r="D345" s="31"/>
      <c r="E345" s="32"/>
      <c r="F345" s="32"/>
      <c r="G345" s="33"/>
      <c r="H345" s="34"/>
      <c r="I345" s="31"/>
      <c r="J345" s="34"/>
      <c r="K345" s="40">
        <f t="shared" si="61"/>
        <v>0</v>
      </c>
      <c r="L345" s="41">
        <f t="shared" si="69"/>
        <v>0</v>
      </c>
      <c r="M345" s="10">
        <f t="shared" si="62"/>
        <v>0</v>
      </c>
      <c r="N345" s="42">
        <f t="shared" si="63"/>
        <v>0</v>
      </c>
      <c r="O345" s="43">
        <f t="shared" si="64"/>
        <v>0</v>
      </c>
      <c r="P345" s="32"/>
      <c r="Q345" s="35"/>
      <c r="R345" s="36"/>
      <c r="S345" s="32"/>
      <c r="T345" s="10">
        <f t="shared" si="65"/>
        <v>0</v>
      </c>
      <c r="U345" s="11">
        <f t="shared" si="66"/>
        <v>0</v>
      </c>
      <c r="V345" s="11">
        <f t="shared" si="70"/>
        <v>0</v>
      </c>
      <c r="W345" s="12" t="str">
        <f t="shared" si="67"/>
        <v/>
      </c>
      <c r="X345" s="13">
        <f t="shared" si="71"/>
        <v>0</v>
      </c>
      <c r="Y345" s="10">
        <f t="shared" si="72"/>
        <v>625.3199999999996</v>
      </c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</row>
    <row r="346" spans="2:42" ht="12.75">
      <c r="B346" s="44">
        <f>IF($B345="№",1,MAX($B$7:$B345)+1)</f>
        <v>340</v>
      </c>
      <c r="C346" s="45">
        <f t="shared" si="68"/>
        <v>0</v>
      </c>
      <c r="D346" s="31"/>
      <c r="E346" s="32"/>
      <c r="F346" s="32"/>
      <c r="G346" s="33"/>
      <c r="H346" s="34"/>
      <c r="I346" s="31"/>
      <c r="J346" s="34"/>
      <c r="K346" s="40">
        <f t="shared" si="61"/>
        <v>0</v>
      </c>
      <c r="L346" s="41">
        <f t="shared" si="69"/>
        <v>0</v>
      </c>
      <c r="M346" s="10">
        <f t="shared" si="62"/>
        <v>0</v>
      </c>
      <c r="N346" s="42">
        <f t="shared" si="63"/>
        <v>0</v>
      </c>
      <c r="O346" s="43">
        <f t="shared" si="64"/>
        <v>0</v>
      </c>
      <c r="P346" s="32"/>
      <c r="Q346" s="35"/>
      <c r="R346" s="36"/>
      <c r="S346" s="32"/>
      <c r="T346" s="10">
        <f t="shared" si="65"/>
        <v>0</v>
      </c>
      <c r="U346" s="11">
        <f t="shared" si="66"/>
        <v>0</v>
      </c>
      <c r="V346" s="11">
        <f t="shared" si="70"/>
        <v>0</v>
      </c>
      <c r="W346" s="12" t="str">
        <f t="shared" si="67"/>
        <v/>
      </c>
      <c r="X346" s="13">
        <f t="shared" si="71"/>
        <v>0</v>
      </c>
      <c r="Y346" s="10">
        <f t="shared" si="72"/>
        <v>625.3199999999996</v>
      </c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</row>
    <row r="347" spans="2:42" ht="12.75">
      <c r="B347" s="44">
        <f>IF($B346="№",1,MAX($B$7:$B346)+1)</f>
        <v>341</v>
      </c>
      <c r="C347" s="45">
        <f t="shared" si="68"/>
        <v>0</v>
      </c>
      <c r="D347" s="31"/>
      <c r="E347" s="32"/>
      <c r="F347" s="32"/>
      <c r="G347" s="33"/>
      <c r="H347" s="34"/>
      <c r="I347" s="31"/>
      <c r="J347" s="34"/>
      <c r="K347" s="40">
        <f t="shared" si="61"/>
        <v>0</v>
      </c>
      <c r="L347" s="41">
        <f t="shared" si="69"/>
        <v>0</v>
      </c>
      <c r="M347" s="10">
        <f t="shared" si="62"/>
        <v>0</v>
      </c>
      <c r="N347" s="42">
        <f t="shared" si="63"/>
        <v>0</v>
      </c>
      <c r="O347" s="43">
        <f t="shared" si="64"/>
        <v>0</v>
      </c>
      <c r="P347" s="32"/>
      <c r="Q347" s="35"/>
      <c r="R347" s="36"/>
      <c r="S347" s="32"/>
      <c r="T347" s="10">
        <f t="shared" si="65"/>
        <v>0</v>
      </c>
      <c r="U347" s="11">
        <f t="shared" si="66"/>
        <v>0</v>
      </c>
      <c r="V347" s="11">
        <f t="shared" si="70"/>
        <v>0</v>
      </c>
      <c r="W347" s="12" t="str">
        <f t="shared" si="67"/>
        <v/>
      </c>
      <c r="X347" s="13">
        <f t="shared" si="71"/>
        <v>0</v>
      </c>
      <c r="Y347" s="10">
        <f t="shared" si="72"/>
        <v>625.3199999999996</v>
      </c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</row>
    <row r="348" spans="2:42" ht="12.75">
      <c r="B348" s="44">
        <f>IF($B347="№",1,MAX($B$7:$B347)+1)</f>
        <v>342</v>
      </c>
      <c r="C348" s="45">
        <f t="shared" si="68"/>
        <v>0</v>
      </c>
      <c r="D348" s="31"/>
      <c r="E348" s="32"/>
      <c r="F348" s="32"/>
      <c r="G348" s="33"/>
      <c r="H348" s="34"/>
      <c r="I348" s="31"/>
      <c r="J348" s="34"/>
      <c r="K348" s="40">
        <f t="shared" si="61"/>
        <v>0</v>
      </c>
      <c r="L348" s="41">
        <f t="shared" si="69"/>
        <v>0</v>
      </c>
      <c r="M348" s="10">
        <f t="shared" si="62"/>
        <v>0</v>
      </c>
      <c r="N348" s="42">
        <f t="shared" si="63"/>
        <v>0</v>
      </c>
      <c r="O348" s="43">
        <f t="shared" si="64"/>
        <v>0</v>
      </c>
      <c r="P348" s="32"/>
      <c r="Q348" s="35"/>
      <c r="R348" s="36"/>
      <c r="S348" s="32"/>
      <c r="T348" s="10">
        <f t="shared" si="65"/>
        <v>0</v>
      </c>
      <c r="U348" s="11">
        <f t="shared" si="66"/>
        <v>0</v>
      </c>
      <c r="V348" s="11">
        <f t="shared" si="70"/>
        <v>0</v>
      </c>
      <c r="W348" s="12" t="str">
        <f t="shared" si="67"/>
        <v/>
      </c>
      <c r="X348" s="13">
        <f t="shared" si="71"/>
        <v>0</v>
      </c>
      <c r="Y348" s="10">
        <f t="shared" si="72"/>
        <v>625.3199999999996</v>
      </c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</row>
    <row r="349" spans="2:42" ht="12.75">
      <c r="B349" s="44">
        <f>IF($B348="№",1,MAX($B$7:$B348)+1)</f>
        <v>343</v>
      </c>
      <c r="C349" s="45">
        <f t="shared" si="68"/>
        <v>0</v>
      </c>
      <c r="D349" s="31"/>
      <c r="E349" s="32"/>
      <c r="F349" s="32"/>
      <c r="G349" s="33"/>
      <c r="H349" s="34"/>
      <c r="I349" s="31"/>
      <c r="J349" s="34"/>
      <c r="K349" s="40">
        <f t="shared" si="61"/>
        <v>0</v>
      </c>
      <c r="L349" s="41">
        <f t="shared" si="69"/>
        <v>0</v>
      </c>
      <c r="M349" s="10">
        <f t="shared" si="62"/>
        <v>0</v>
      </c>
      <c r="N349" s="42">
        <f t="shared" si="63"/>
        <v>0</v>
      </c>
      <c r="O349" s="43">
        <f t="shared" si="64"/>
        <v>0</v>
      </c>
      <c r="P349" s="32"/>
      <c r="Q349" s="35"/>
      <c r="R349" s="36"/>
      <c r="S349" s="32"/>
      <c r="T349" s="10">
        <f t="shared" si="65"/>
        <v>0</v>
      </c>
      <c r="U349" s="11">
        <f t="shared" si="66"/>
        <v>0</v>
      </c>
      <c r="V349" s="11">
        <f t="shared" si="70"/>
        <v>0</v>
      </c>
      <c r="W349" s="12" t="str">
        <f t="shared" si="67"/>
        <v/>
      </c>
      <c r="X349" s="13">
        <f t="shared" si="71"/>
        <v>0</v>
      </c>
      <c r="Y349" s="10">
        <f t="shared" si="72"/>
        <v>625.3199999999996</v>
      </c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</row>
    <row r="350" spans="2:42" ht="12.75">
      <c r="B350" s="44">
        <f>IF($B349="№",1,MAX($B$7:$B349)+1)</f>
        <v>344</v>
      </c>
      <c r="C350" s="45">
        <f t="shared" si="68"/>
        <v>0</v>
      </c>
      <c r="D350" s="31"/>
      <c r="E350" s="32"/>
      <c r="F350" s="32"/>
      <c r="G350" s="33"/>
      <c r="H350" s="34"/>
      <c r="I350" s="31"/>
      <c r="J350" s="34"/>
      <c r="K350" s="40">
        <f t="shared" si="61"/>
        <v>0</v>
      </c>
      <c r="L350" s="41">
        <f t="shared" si="69"/>
        <v>0</v>
      </c>
      <c r="M350" s="10">
        <f t="shared" si="62"/>
        <v>0</v>
      </c>
      <c r="N350" s="42">
        <f t="shared" si="63"/>
        <v>0</v>
      </c>
      <c r="O350" s="43">
        <f t="shared" si="64"/>
        <v>0</v>
      </c>
      <c r="P350" s="32"/>
      <c r="Q350" s="35"/>
      <c r="R350" s="36"/>
      <c r="S350" s="32"/>
      <c r="T350" s="10">
        <f t="shared" si="65"/>
        <v>0</v>
      </c>
      <c r="U350" s="11">
        <f t="shared" si="66"/>
        <v>0</v>
      </c>
      <c r="V350" s="11">
        <f t="shared" si="70"/>
        <v>0</v>
      </c>
      <c r="W350" s="12" t="str">
        <f t="shared" si="67"/>
        <v/>
      </c>
      <c r="X350" s="13">
        <f t="shared" si="71"/>
        <v>0</v>
      </c>
      <c r="Y350" s="10">
        <f t="shared" si="72"/>
        <v>625.3199999999996</v>
      </c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</row>
    <row r="351" spans="2:42" ht="12.75">
      <c r="B351" s="44">
        <f>IF($B350="№",1,MAX($B$7:$B350)+1)</f>
        <v>345</v>
      </c>
      <c r="C351" s="45">
        <f t="shared" si="68"/>
        <v>0</v>
      </c>
      <c r="D351" s="31"/>
      <c r="E351" s="32"/>
      <c r="F351" s="32"/>
      <c r="G351" s="33"/>
      <c r="H351" s="34"/>
      <c r="I351" s="31"/>
      <c r="J351" s="34"/>
      <c r="K351" s="40">
        <f t="shared" si="61"/>
        <v>0</v>
      </c>
      <c r="L351" s="41">
        <f t="shared" si="69"/>
        <v>0</v>
      </c>
      <c r="M351" s="10">
        <f t="shared" si="62"/>
        <v>0</v>
      </c>
      <c r="N351" s="42">
        <f t="shared" si="63"/>
        <v>0</v>
      </c>
      <c r="O351" s="43">
        <f t="shared" si="64"/>
        <v>0</v>
      </c>
      <c r="P351" s="32"/>
      <c r="Q351" s="35"/>
      <c r="R351" s="36"/>
      <c r="S351" s="32"/>
      <c r="T351" s="10">
        <f t="shared" si="65"/>
        <v>0</v>
      </c>
      <c r="U351" s="11">
        <f t="shared" si="66"/>
        <v>0</v>
      </c>
      <c r="V351" s="11">
        <f t="shared" si="70"/>
        <v>0</v>
      </c>
      <c r="W351" s="12" t="str">
        <f t="shared" si="67"/>
        <v/>
      </c>
      <c r="X351" s="13">
        <f t="shared" si="71"/>
        <v>0</v>
      </c>
      <c r="Y351" s="10">
        <f t="shared" si="72"/>
        <v>625.3199999999996</v>
      </c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</row>
    <row r="352" spans="2:42" ht="12.75">
      <c r="B352" s="44">
        <f>IF($B351="№",1,MAX($B$7:$B351)+1)</f>
        <v>346</v>
      </c>
      <c r="C352" s="45">
        <f t="shared" si="68"/>
        <v>0</v>
      </c>
      <c r="D352" s="31"/>
      <c r="E352" s="32"/>
      <c r="F352" s="32"/>
      <c r="G352" s="33"/>
      <c r="H352" s="34"/>
      <c r="I352" s="31"/>
      <c r="J352" s="34"/>
      <c r="K352" s="40">
        <f t="shared" si="61"/>
        <v>0</v>
      </c>
      <c r="L352" s="41">
        <f t="shared" si="69"/>
        <v>0</v>
      </c>
      <c r="M352" s="10">
        <f t="shared" si="62"/>
        <v>0</v>
      </c>
      <c r="N352" s="42">
        <f t="shared" si="63"/>
        <v>0</v>
      </c>
      <c r="O352" s="43">
        <f t="shared" si="64"/>
        <v>0</v>
      </c>
      <c r="P352" s="32"/>
      <c r="Q352" s="35"/>
      <c r="R352" s="36"/>
      <c r="S352" s="32"/>
      <c r="T352" s="10">
        <f t="shared" si="65"/>
        <v>0</v>
      </c>
      <c r="U352" s="11">
        <f t="shared" si="66"/>
        <v>0</v>
      </c>
      <c r="V352" s="11">
        <f t="shared" si="70"/>
        <v>0</v>
      </c>
      <c r="W352" s="12" t="str">
        <f t="shared" si="67"/>
        <v/>
      </c>
      <c r="X352" s="13">
        <f t="shared" si="71"/>
        <v>0</v>
      </c>
      <c r="Y352" s="10">
        <f t="shared" si="72"/>
        <v>625.3199999999996</v>
      </c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</row>
    <row r="353" spans="2:42" ht="12.75">
      <c r="B353" s="44">
        <f>IF($B352="№",1,MAX($B$7:$B352)+1)</f>
        <v>347</v>
      </c>
      <c r="C353" s="45">
        <f t="shared" si="68"/>
        <v>0</v>
      </c>
      <c r="D353" s="31"/>
      <c r="E353" s="32"/>
      <c r="F353" s="32"/>
      <c r="G353" s="33"/>
      <c r="H353" s="34"/>
      <c r="I353" s="31"/>
      <c r="J353" s="34"/>
      <c r="K353" s="40">
        <f t="shared" si="61"/>
        <v>0</v>
      </c>
      <c r="L353" s="41">
        <f t="shared" si="69"/>
        <v>0</v>
      </c>
      <c r="M353" s="10">
        <f t="shared" si="62"/>
        <v>0</v>
      </c>
      <c r="N353" s="42">
        <f t="shared" si="63"/>
        <v>0</v>
      </c>
      <c r="O353" s="43">
        <f t="shared" si="64"/>
        <v>0</v>
      </c>
      <c r="P353" s="32"/>
      <c r="Q353" s="35"/>
      <c r="R353" s="36"/>
      <c r="S353" s="32"/>
      <c r="T353" s="10">
        <f t="shared" si="65"/>
        <v>0</v>
      </c>
      <c r="U353" s="11">
        <f t="shared" si="66"/>
        <v>0</v>
      </c>
      <c r="V353" s="11">
        <f t="shared" si="70"/>
        <v>0</v>
      </c>
      <c r="W353" s="12" t="str">
        <f t="shared" si="67"/>
        <v/>
      </c>
      <c r="X353" s="13">
        <f t="shared" si="71"/>
        <v>0</v>
      </c>
      <c r="Y353" s="10">
        <f t="shared" si="72"/>
        <v>625.3199999999996</v>
      </c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</row>
    <row r="354" spans="2:42" ht="12.75">
      <c r="B354" s="44">
        <f>IF($B353="№",1,MAX($B$7:$B353)+1)</f>
        <v>348</v>
      </c>
      <c r="C354" s="45">
        <f t="shared" si="68"/>
        <v>0</v>
      </c>
      <c r="D354" s="31"/>
      <c r="E354" s="32"/>
      <c r="F354" s="32"/>
      <c r="G354" s="33"/>
      <c r="H354" s="34"/>
      <c r="I354" s="31"/>
      <c r="J354" s="34"/>
      <c r="K354" s="40">
        <f t="shared" si="61"/>
        <v>0</v>
      </c>
      <c r="L354" s="41">
        <f t="shared" si="69"/>
        <v>0</v>
      </c>
      <c r="M354" s="10">
        <f t="shared" si="62"/>
        <v>0</v>
      </c>
      <c r="N354" s="42">
        <f t="shared" si="63"/>
        <v>0</v>
      </c>
      <c r="O354" s="43">
        <f t="shared" si="64"/>
        <v>0</v>
      </c>
      <c r="P354" s="32"/>
      <c r="Q354" s="35"/>
      <c r="R354" s="36"/>
      <c r="S354" s="32"/>
      <c r="T354" s="10">
        <f t="shared" si="65"/>
        <v>0</v>
      </c>
      <c r="U354" s="11">
        <f t="shared" si="66"/>
        <v>0</v>
      </c>
      <c r="V354" s="11">
        <f t="shared" si="70"/>
        <v>0</v>
      </c>
      <c r="W354" s="12" t="str">
        <f t="shared" si="67"/>
        <v/>
      </c>
      <c r="X354" s="13">
        <f t="shared" si="71"/>
        <v>0</v>
      </c>
      <c r="Y354" s="10">
        <f t="shared" si="72"/>
        <v>625.3199999999996</v>
      </c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</row>
    <row r="355" spans="2:42" ht="12.75">
      <c r="B355" s="44">
        <f>IF($B354="№",1,MAX($B$7:$B354)+1)</f>
        <v>349</v>
      </c>
      <c r="C355" s="45">
        <f t="shared" si="68"/>
        <v>0</v>
      </c>
      <c r="D355" s="31"/>
      <c r="E355" s="32"/>
      <c r="F355" s="32"/>
      <c r="G355" s="33"/>
      <c r="H355" s="34"/>
      <c r="I355" s="31"/>
      <c r="J355" s="34"/>
      <c r="K355" s="40">
        <f t="shared" si="61"/>
        <v>0</v>
      </c>
      <c r="L355" s="41">
        <f t="shared" si="69"/>
        <v>0</v>
      </c>
      <c r="M355" s="10">
        <f t="shared" si="62"/>
        <v>0</v>
      </c>
      <c r="N355" s="42">
        <f t="shared" si="63"/>
        <v>0</v>
      </c>
      <c r="O355" s="43">
        <f t="shared" si="64"/>
        <v>0</v>
      </c>
      <c r="P355" s="32"/>
      <c r="Q355" s="35"/>
      <c r="R355" s="36"/>
      <c r="S355" s="32"/>
      <c r="T355" s="10">
        <f t="shared" si="65"/>
        <v>0</v>
      </c>
      <c r="U355" s="11">
        <f t="shared" si="66"/>
        <v>0</v>
      </c>
      <c r="V355" s="11">
        <f t="shared" si="70"/>
        <v>0</v>
      </c>
      <c r="W355" s="12" t="str">
        <f t="shared" si="67"/>
        <v/>
      </c>
      <c r="X355" s="13">
        <f t="shared" si="71"/>
        <v>0</v>
      </c>
      <c r="Y355" s="10">
        <f t="shared" si="72"/>
        <v>625.3199999999996</v>
      </c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</row>
    <row r="356" spans="2:42" ht="12.75">
      <c r="B356" s="44">
        <f>IF($B355="№",1,MAX($B$7:$B355)+1)</f>
        <v>350</v>
      </c>
      <c r="C356" s="45">
        <f t="shared" si="68"/>
        <v>0</v>
      </c>
      <c r="D356" s="31"/>
      <c r="E356" s="32"/>
      <c r="F356" s="32"/>
      <c r="G356" s="33"/>
      <c r="H356" s="34"/>
      <c r="I356" s="31"/>
      <c r="J356" s="34"/>
      <c r="K356" s="40">
        <f t="shared" si="61"/>
        <v>0</v>
      </c>
      <c r="L356" s="41">
        <f t="shared" si="69"/>
        <v>0</v>
      </c>
      <c r="M356" s="10">
        <f t="shared" si="62"/>
        <v>0</v>
      </c>
      <c r="N356" s="42">
        <f t="shared" si="63"/>
        <v>0</v>
      </c>
      <c r="O356" s="43">
        <f t="shared" si="64"/>
        <v>0</v>
      </c>
      <c r="P356" s="32"/>
      <c r="Q356" s="35"/>
      <c r="R356" s="36"/>
      <c r="S356" s="32"/>
      <c r="T356" s="10">
        <f t="shared" si="65"/>
        <v>0</v>
      </c>
      <c r="U356" s="11">
        <f t="shared" si="66"/>
        <v>0</v>
      </c>
      <c r="V356" s="11">
        <f t="shared" si="70"/>
        <v>0</v>
      </c>
      <c r="W356" s="12" t="str">
        <f t="shared" si="67"/>
        <v/>
      </c>
      <c r="X356" s="13">
        <f t="shared" si="71"/>
        <v>0</v>
      </c>
      <c r="Y356" s="10">
        <f t="shared" si="72"/>
        <v>625.3199999999996</v>
      </c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</row>
    <row r="357" spans="2:42" ht="12.75">
      <c r="B357" s="44">
        <f>IF($B356="№",1,MAX($B$7:$B356)+1)</f>
        <v>351</v>
      </c>
      <c r="C357" s="45">
        <f t="shared" si="68"/>
        <v>0</v>
      </c>
      <c r="D357" s="31"/>
      <c r="E357" s="32"/>
      <c r="F357" s="32"/>
      <c r="G357" s="33"/>
      <c r="H357" s="34"/>
      <c r="I357" s="31"/>
      <c r="J357" s="34"/>
      <c r="K357" s="40">
        <f t="shared" si="61"/>
        <v>0</v>
      </c>
      <c r="L357" s="41">
        <f t="shared" si="69"/>
        <v>0</v>
      </c>
      <c r="M357" s="10">
        <f t="shared" si="62"/>
        <v>0</v>
      </c>
      <c r="N357" s="42">
        <f t="shared" si="63"/>
        <v>0</v>
      </c>
      <c r="O357" s="43">
        <f t="shared" si="64"/>
        <v>0</v>
      </c>
      <c r="P357" s="32"/>
      <c r="Q357" s="35"/>
      <c r="R357" s="36"/>
      <c r="S357" s="32"/>
      <c r="T357" s="10">
        <f t="shared" si="65"/>
        <v>0</v>
      </c>
      <c r="U357" s="11">
        <f t="shared" si="66"/>
        <v>0</v>
      </c>
      <c r="V357" s="11">
        <f t="shared" si="70"/>
        <v>0</v>
      </c>
      <c r="W357" s="12" t="str">
        <f t="shared" si="67"/>
        <v/>
      </c>
      <c r="X357" s="13">
        <f t="shared" si="71"/>
        <v>0</v>
      </c>
      <c r="Y357" s="10">
        <f t="shared" si="72"/>
        <v>625.3199999999996</v>
      </c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</row>
    <row r="358" spans="2:42" ht="12.75">
      <c r="B358" s="44">
        <f>IF($B357="№",1,MAX($B$7:$B357)+1)</f>
        <v>352</v>
      </c>
      <c r="C358" s="45">
        <f t="shared" si="68"/>
        <v>0</v>
      </c>
      <c r="D358" s="31"/>
      <c r="E358" s="32"/>
      <c r="F358" s="32"/>
      <c r="G358" s="33"/>
      <c r="H358" s="34"/>
      <c r="I358" s="31"/>
      <c r="J358" s="34"/>
      <c r="K358" s="40">
        <f t="shared" si="61"/>
        <v>0</v>
      </c>
      <c r="L358" s="41">
        <f t="shared" si="69"/>
        <v>0</v>
      </c>
      <c r="M358" s="10">
        <f t="shared" si="62"/>
        <v>0</v>
      </c>
      <c r="N358" s="42">
        <f t="shared" si="63"/>
        <v>0</v>
      </c>
      <c r="O358" s="43">
        <f t="shared" si="64"/>
        <v>0</v>
      </c>
      <c r="P358" s="32"/>
      <c r="Q358" s="35"/>
      <c r="R358" s="36"/>
      <c r="S358" s="32"/>
      <c r="T358" s="10">
        <f t="shared" si="65"/>
        <v>0</v>
      </c>
      <c r="U358" s="11">
        <f t="shared" si="66"/>
        <v>0</v>
      </c>
      <c r="V358" s="11">
        <f t="shared" si="70"/>
        <v>0</v>
      </c>
      <c r="W358" s="12" t="str">
        <f t="shared" si="67"/>
        <v/>
      </c>
      <c r="X358" s="13">
        <f t="shared" si="71"/>
        <v>0</v>
      </c>
      <c r="Y358" s="10">
        <f t="shared" si="72"/>
        <v>625.3199999999996</v>
      </c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</row>
    <row r="359" spans="2:42" ht="12.75">
      <c r="B359" s="44">
        <f>IF($B358="№",1,MAX($B$7:$B358)+1)</f>
        <v>353</v>
      </c>
      <c r="C359" s="45">
        <f t="shared" si="68"/>
        <v>0</v>
      </c>
      <c r="D359" s="31"/>
      <c r="E359" s="32"/>
      <c r="F359" s="32"/>
      <c r="G359" s="33"/>
      <c r="H359" s="34"/>
      <c r="I359" s="31"/>
      <c r="J359" s="34"/>
      <c r="K359" s="40">
        <f t="shared" si="61"/>
        <v>0</v>
      </c>
      <c r="L359" s="41">
        <f t="shared" si="69"/>
        <v>0</v>
      </c>
      <c r="M359" s="10">
        <f t="shared" si="62"/>
        <v>0</v>
      </c>
      <c r="N359" s="42">
        <f t="shared" si="63"/>
        <v>0</v>
      </c>
      <c r="O359" s="43">
        <f t="shared" si="64"/>
        <v>0</v>
      </c>
      <c r="P359" s="32"/>
      <c r="Q359" s="35"/>
      <c r="R359" s="36"/>
      <c r="S359" s="32"/>
      <c r="T359" s="10">
        <f t="shared" si="65"/>
        <v>0</v>
      </c>
      <c r="U359" s="11">
        <f t="shared" si="66"/>
        <v>0</v>
      </c>
      <c r="V359" s="11">
        <f t="shared" si="70"/>
        <v>0</v>
      </c>
      <c r="W359" s="12" t="str">
        <f t="shared" si="67"/>
        <v/>
      </c>
      <c r="X359" s="13">
        <f t="shared" si="71"/>
        <v>0</v>
      </c>
      <c r="Y359" s="10">
        <f t="shared" si="72"/>
        <v>625.3199999999996</v>
      </c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</row>
    <row r="360" spans="2:42" ht="12.75">
      <c r="B360" s="44">
        <f>IF($B359="№",1,MAX($B$7:$B359)+1)</f>
        <v>354</v>
      </c>
      <c r="C360" s="45">
        <f t="shared" si="68"/>
        <v>0</v>
      </c>
      <c r="D360" s="31"/>
      <c r="E360" s="32"/>
      <c r="F360" s="32"/>
      <c r="G360" s="33"/>
      <c r="H360" s="34"/>
      <c r="I360" s="31"/>
      <c r="J360" s="34"/>
      <c r="K360" s="40">
        <f t="shared" si="61"/>
        <v>0</v>
      </c>
      <c r="L360" s="41">
        <f t="shared" si="69"/>
        <v>0</v>
      </c>
      <c r="M360" s="10">
        <f t="shared" si="62"/>
        <v>0</v>
      </c>
      <c r="N360" s="42">
        <f t="shared" si="63"/>
        <v>0</v>
      </c>
      <c r="O360" s="43">
        <f t="shared" si="64"/>
        <v>0</v>
      </c>
      <c r="P360" s="32"/>
      <c r="Q360" s="35"/>
      <c r="R360" s="36"/>
      <c r="S360" s="32"/>
      <c r="T360" s="10">
        <f t="shared" si="65"/>
        <v>0</v>
      </c>
      <c r="U360" s="11">
        <f t="shared" si="66"/>
        <v>0</v>
      </c>
      <c r="V360" s="11">
        <f t="shared" si="70"/>
        <v>0</v>
      </c>
      <c r="W360" s="12" t="str">
        <f t="shared" si="67"/>
        <v/>
      </c>
      <c r="X360" s="13">
        <f t="shared" si="71"/>
        <v>0</v>
      </c>
      <c r="Y360" s="10">
        <f t="shared" si="72"/>
        <v>625.3199999999996</v>
      </c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</row>
    <row r="361" spans="2:42" ht="12.75">
      <c r="B361" s="44">
        <f>IF($B360="№",1,MAX($B$7:$B360)+1)</f>
        <v>355</v>
      </c>
      <c r="C361" s="45">
        <f t="shared" si="68"/>
        <v>0</v>
      </c>
      <c r="D361" s="31"/>
      <c r="E361" s="32"/>
      <c r="F361" s="32"/>
      <c r="G361" s="33"/>
      <c r="H361" s="34"/>
      <c r="I361" s="31"/>
      <c r="J361" s="34"/>
      <c r="K361" s="40">
        <f t="shared" si="61"/>
        <v>0</v>
      </c>
      <c r="L361" s="41">
        <f t="shared" si="69"/>
        <v>0</v>
      </c>
      <c r="M361" s="10">
        <f t="shared" si="62"/>
        <v>0</v>
      </c>
      <c r="N361" s="42">
        <f t="shared" si="63"/>
        <v>0</v>
      </c>
      <c r="O361" s="43">
        <f t="shared" si="64"/>
        <v>0</v>
      </c>
      <c r="P361" s="32"/>
      <c r="Q361" s="35"/>
      <c r="R361" s="36"/>
      <c r="S361" s="32"/>
      <c r="T361" s="10">
        <f t="shared" si="65"/>
        <v>0</v>
      </c>
      <c r="U361" s="11">
        <f t="shared" si="66"/>
        <v>0</v>
      </c>
      <c r="V361" s="11">
        <f t="shared" si="70"/>
        <v>0</v>
      </c>
      <c r="W361" s="12" t="str">
        <f t="shared" si="67"/>
        <v/>
      </c>
      <c r="X361" s="13">
        <f t="shared" si="71"/>
        <v>0</v>
      </c>
      <c r="Y361" s="10">
        <f t="shared" si="72"/>
        <v>625.3199999999996</v>
      </c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</row>
    <row r="362" spans="2:42" ht="12.75">
      <c r="B362" s="44">
        <f>IF($B361="№",1,MAX($B$7:$B361)+1)</f>
        <v>356</v>
      </c>
      <c r="C362" s="45">
        <f t="shared" si="68"/>
        <v>0</v>
      </c>
      <c r="D362" s="31"/>
      <c r="E362" s="32"/>
      <c r="F362" s="32"/>
      <c r="G362" s="33"/>
      <c r="H362" s="34"/>
      <c r="I362" s="31"/>
      <c r="J362" s="34"/>
      <c r="K362" s="40">
        <f t="shared" si="61"/>
        <v>0</v>
      </c>
      <c r="L362" s="41">
        <f t="shared" si="69"/>
        <v>0</v>
      </c>
      <c r="M362" s="10">
        <f t="shared" si="62"/>
        <v>0</v>
      </c>
      <c r="N362" s="42">
        <f t="shared" si="63"/>
        <v>0</v>
      </c>
      <c r="O362" s="43">
        <f t="shared" si="64"/>
        <v>0</v>
      </c>
      <c r="P362" s="32"/>
      <c r="Q362" s="35"/>
      <c r="R362" s="36"/>
      <c r="S362" s="32"/>
      <c r="T362" s="10">
        <f t="shared" si="65"/>
        <v>0</v>
      </c>
      <c r="U362" s="11">
        <f t="shared" si="66"/>
        <v>0</v>
      </c>
      <c r="V362" s="11">
        <f t="shared" si="70"/>
        <v>0</v>
      </c>
      <c r="W362" s="12" t="str">
        <f t="shared" si="67"/>
        <v/>
      </c>
      <c r="X362" s="13">
        <f t="shared" si="71"/>
        <v>0</v>
      </c>
      <c r="Y362" s="10">
        <f t="shared" si="72"/>
        <v>625.3199999999996</v>
      </c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</row>
    <row r="363" spans="2:42" ht="12.75">
      <c r="B363" s="44">
        <f>IF($B362="№",1,MAX($B$7:$B362)+1)</f>
        <v>357</v>
      </c>
      <c r="C363" s="45">
        <f t="shared" si="68"/>
        <v>0</v>
      </c>
      <c r="D363" s="31"/>
      <c r="E363" s="32"/>
      <c r="F363" s="32"/>
      <c r="G363" s="33"/>
      <c r="H363" s="34"/>
      <c r="I363" s="31"/>
      <c r="J363" s="34"/>
      <c r="K363" s="40">
        <f t="shared" si="61"/>
        <v>0</v>
      </c>
      <c r="L363" s="41">
        <f t="shared" si="69"/>
        <v>0</v>
      </c>
      <c r="M363" s="10">
        <f t="shared" si="62"/>
        <v>0</v>
      </c>
      <c r="N363" s="42">
        <f t="shared" si="63"/>
        <v>0</v>
      </c>
      <c r="O363" s="43">
        <f t="shared" si="64"/>
        <v>0</v>
      </c>
      <c r="P363" s="32"/>
      <c r="Q363" s="35"/>
      <c r="R363" s="36"/>
      <c r="S363" s="32"/>
      <c r="T363" s="10">
        <f t="shared" si="65"/>
        <v>0</v>
      </c>
      <c r="U363" s="11">
        <f t="shared" si="66"/>
        <v>0</v>
      </c>
      <c r="V363" s="11">
        <f t="shared" si="70"/>
        <v>0</v>
      </c>
      <c r="W363" s="12" t="str">
        <f t="shared" si="67"/>
        <v/>
      </c>
      <c r="X363" s="13">
        <f t="shared" si="71"/>
        <v>0</v>
      </c>
      <c r="Y363" s="10">
        <f t="shared" si="72"/>
        <v>625.3199999999996</v>
      </c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</row>
    <row r="364" spans="2:42" ht="12.75">
      <c r="B364" s="44">
        <f>IF($B363="№",1,MAX($B$7:$B363)+1)</f>
        <v>358</v>
      </c>
      <c r="C364" s="45">
        <f t="shared" si="68"/>
        <v>0</v>
      </c>
      <c r="D364" s="31"/>
      <c r="E364" s="32"/>
      <c r="F364" s="32"/>
      <c r="G364" s="33"/>
      <c r="H364" s="34"/>
      <c r="I364" s="31"/>
      <c r="J364" s="34"/>
      <c r="K364" s="40">
        <f t="shared" si="61"/>
        <v>0</v>
      </c>
      <c r="L364" s="41">
        <f t="shared" si="69"/>
        <v>0</v>
      </c>
      <c r="M364" s="10">
        <f t="shared" si="62"/>
        <v>0</v>
      </c>
      <c r="N364" s="42">
        <f t="shared" si="63"/>
        <v>0</v>
      </c>
      <c r="O364" s="43">
        <f t="shared" si="64"/>
        <v>0</v>
      </c>
      <c r="P364" s="32"/>
      <c r="Q364" s="35"/>
      <c r="R364" s="36"/>
      <c r="S364" s="32"/>
      <c r="T364" s="10">
        <f t="shared" si="65"/>
        <v>0</v>
      </c>
      <c r="U364" s="11">
        <f t="shared" si="66"/>
        <v>0</v>
      </c>
      <c r="V364" s="11">
        <f t="shared" si="70"/>
        <v>0</v>
      </c>
      <c r="W364" s="12" t="str">
        <f t="shared" si="67"/>
        <v/>
      </c>
      <c r="X364" s="13">
        <f t="shared" si="71"/>
        <v>0</v>
      </c>
      <c r="Y364" s="10">
        <f t="shared" si="72"/>
        <v>625.3199999999996</v>
      </c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</row>
    <row r="365" spans="2:42" ht="12.75">
      <c r="B365" s="44">
        <f>IF($B364="№",1,MAX($B$7:$B364)+1)</f>
        <v>359</v>
      </c>
      <c r="C365" s="45">
        <f t="shared" si="68"/>
        <v>0</v>
      </c>
      <c r="D365" s="31"/>
      <c r="E365" s="32"/>
      <c r="F365" s="32"/>
      <c r="G365" s="33"/>
      <c r="H365" s="34"/>
      <c r="I365" s="31"/>
      <c r="J365" s="34"/>
      <c r="K365" s="40">
        <f t="shared" si="61"/>
        <v>0</v>
      </c>
      <c r="L365" s="41">
        <f t="shared" si="69"/>
        <v>0</v>
      </c>
      <c r="M365" s="10">
        <f t="shared" si="62"/>
        <v>0</v>
      </c>
      <c r="N365" s="42">
        <f t="shared" si="63"/>
        <v>0</v>
      </c>
      <c r="O365" s="43">
        <f t="shared" si="64"/>
        <v>0</v>
      </c>
      <c r="P365" s="32"/>
      <c r="Q365" s="35"/>
      <c r="R365" s="36"/>
      <c r="S365" s="32"/>
      <c r="T365" s="10">
        <f t="shared" si="65"/>
        <v>0</v>
      </c>
      <c r="U365" s="11">
        <f t="shared" si="66"/>
        <v>0</v>
      </c>
      <c r="V365" s="11">
        <f t="shared" si="70"/>
        <v>0</v>
      </c>
      <c r="W365" s="12" t="str">
        <f t="shared" si="67"/>
        <v/>
      </c>
      <c r="X365" s="13">
        <f t="shared" si="71"/>
        <v>0</v>
      </c>
      <c r="Y365" s="10">
        <f t="shared" si="72"/>
        <v>625.3199999999996</v>
      </c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</row>
    <row r="366" spans="2:42" ht="12.75">
      <c r="B366" s="44">
        <f>IF($B365="№",1,MAX($B$7:$B365)+1)</f>
        <v>360</v>
      </c>
      <c r="C366" s="45">
        <f t="shared" si="68"/>
        <v>0</v>
      </c>
      <c r="D366" s="31"/>
      <c r="E366" s="32"/>
      <c r="F366" s="32"/>
      <c r="G366" s="33"/>
      <c r="H366" s="34"/>
      <c r="I366" s="31"/>
      <c r="J366" s="34"/>
      <c r="K366" s="40">
        <f t="shared" si="61"/>
        <v>0</v>
      </c>
      <c r="L366" s="41">
        <f t="shared" si="69"/>
        <v>0</v>
      </c>
      <c r="M366" s="10">
        <f t="shared" si="62"/>
        <v>0</v>
      </c>
      <c r="N366" s="42">
        <f t="shared" si="63"/>
        <v>0</v>
      </c>
      <c r="O366" s="43">
        <f t="shared" si="64"/>
        <v>0</v>
      </c>
      <c r="P366" s="32"/>
      <c r="Q366" s="35"/>
      <c r="R366" s="36"/>
      <c r="S366" s="32"/>
      <c r="T366" s="10">
        <f t="shared" si="65"/>
        <v>0</v>
      </c>
      <c r="U366" s="11">
        <f t="shared" si="66"/>
        <v>0</v>
      </c>
      <c r="V366" s="11">
        <f t="shared" si="70"/>
        <v>0</v>
      </c>
      <c r="W366" s="12" t="str">
        <f t="shared" si="67"/>
        <v/>
      </c>
      <c r="X366" s="13">
        <f t="shared" si="71"/>
        <v>0</v>
      </c>
      <c r="Y366" s="10">
        <f t="shared" si="72"/>
        <v>625.3199999999996</v>
      </c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</row>
    <row r="367" spans="2:42" ht="12.75">
      <c r="B367" s="44">
        <f>IF($B366="№",1,MAX($B$7:$B366)+1)</f>
        <v>361</v>
      </c>
      <c r="C367" s="45">
        <f t="shared" si="68"/>
        <v>0</v>
      </c>
      <c r="D367" s="31"/>
      <c r="E367" s="32"/>
      <c r="F367" s="32"/>
      <c r="G367" s="33"/>
      <c r="H367" s="34"/>
      <c r="I367" s="31"/>
      <c r="J367" s="34"/>
      <c r="K367" s="40">
        <f t="shared" si="61"/>
        <v>0</v>
      </c>
      <c r="L367" s="41">
        <f t="shared" si="69"/>
        <v>0</v>
      </c>
      <c r="M367" s="10">
        <f t="shared" si="62"/>
        <v>0</v>
      </c>
      <c r="N367" s="42">
        <f t="shared" si="63"/>
        <v>0</v>
      </c>
      <c r="O367" s="43">
        <f t="shared" si="64"/>
        <v>0</v>
      </c>
      <c r="P367" s="32"/>
      <c r="Q367" s="35"/>
      <c r="R367" s="36"/>
      <c r="S367" s="32"/>
      <c r="T367" s="10">
        <f t="shared" si="65"/>
        <v>0</v>
      </c>
      <c r="U367" s="11">
        <f t="shared" si="66"/>
        <v>0</v>
      </c>
      <c r="V367" s="11">
        <f t="shared" si="70"/>
        <v>0</v>
      </c>
      <c r="W367" s="12" t="str">
        <f t="shared" si="67"/>
        <v/>
      </c>
      <c r="X367" s="13">
        <f t="shared" si="71"/>
        <v>0</v>
      </c>
      <c r="Y367" s="10">
        <f t="shared" si="72"/>
        <v>625.3199999999996</v>
      </c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</row>
    <row r="368" spans="2:42" ht="12.75">
      <c r="B368" s="44">
        <f>IF($B367="№",1,MAX($B$7:$B367)+1)</f>
        <v>362</v>
      </c>
      <c r="C368" s="45">
        <f t="shared" si="68"/>
        <v>0</v>
      </c>
      <c r="D368" s="31"/>
      <c r="E368" s="32"/>
      <c r="F368" s="32"/>
      <c r="G368" s="33"/>
      <c r="H368" s="34"/>
      <c r="I368" s="31"/>
      <c r="J368" s="34"/>
      <c r="K368" s="40">
        <f t="shared" si="61"/>
        <v>0</v>
      </c>
      <c r="L368" s="41">
        <f t="shared" si="69"/>
        <v>0</v>
      </c>
      <c r="M368" s="10">
        <f t="shared" si="62"/>
        <v>0</v>
      </c>
      <c r="N368" s="42">
        <f t="shared" si="63"/>
        <v>0</v>
      </c>
      <c r="O368" s="43">
        <f t="shared" si="64"/>
        <v>0</v>
      </c>
      <c r="P368" s="32"/>
      <c r="Q368" s="35"/>
      <c r="R368" s="36"/>
      <c r="S368" s="32"/>
      <c r="T368" s="10">
        <f t="shared" si="65"/>
        <v>0</v>
      </c>
      <c r="U368" s="11">
        <f t="shared" si="66"/>
        <v>0</v>
      </c>
      <c r="V368" s="11">
        <f t="shared" si="70"/>
        <v>0</v>
      </c>
      <c r="W368" s="12" t="str">
        <f t="shared" si="67"/>
        <v/>
      </c>
      <c r="X368" s="13">
        <f t="shared" si="71"/>
        <v>0</v>
      </c>
      <c r="Y368" s="10">
        <f t="shared" si="72"/>
        <v>625.3199999999996</v>
      </c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</row>
    <row r="369" spans="2:42" ht="12.75">
      <c r="B369" s="44">
        <f>IF($B368="№",1,MAX($B$7:$B368)+1)</f>
        <v>363</v>
      </c>
      <c r="C369" s="45">
        <f t="shared" si="68"/>
        <v>0</v>
      </c>
      <c r="D369" s="31"/>
      <c r="E369" s="32"/>
      <c r="F369" s="32"/>
      <c r="G369" s="33"/>
      <c r="H369" s="34"/>
      <c r="I369" s="31"/>
      <c r="J369" s="34"/>
      <c r="K369" s="40">
        <f t="shared" si="61"/>
        <v>0</v>
      </c>
      <c r="L369" s="41">
        <f t="shared" si="69"/>
        <v>0</v>
      </c>
      <c r="M369" s="10">
        <f t="shared" si="62"/>
        <v>0</v>
      </c>
      <c r="N369" s="42">
        <f t="shared" si="63"/>
        <v>0</v>
      </c>
      <c r="O369" s="43">
        <f t="shared" si="64"/>
        <v>0</v>
      </c>
      <c r="P369" s="32"/>
      <c r="Q369" s="35"/>
      <c r="R369" s="36"/>
      <c r="S369" s="32"/>
      <c r="T369" s="10">
        <f t="shared" si="65"/>
        <v>0</v>
      </c>
      <c r="U369" s="11">
        <f t="shared" si="66"/>
        <v>0</v>
      </c>
      <c r="V369" s="11">
        <f t="shared" si="70"/>
        <v>0</v>
      </c>
      <c r="W369" s="12" t="str">
        <f t="shared" si="67"/>
        <v/>
      </c>
      <c r="X369" s="13">
        <f t="shared" si="71"/>
        <v>0</v>
      </c>
      <c r="Y369" s="10">
        <f t="shared" si="72"/>
        <v>625.3199999999996</v>
      </c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</row>
    <row r="370" spans="2:42" ht="12.75">
      <c r="B370" s="44">
        <f>IF($B369="№",1,MAX($B$7:$B369)+1)</f>
        <v>364</v>
      </c>
      <c r="C370" s="45">
        <f t="shared" si="68"/>
        <v>0</v>
      </c>
      <c r="D370" s="31"/>
      <c r="E370" s="32"/>
      <c r="F370" s="32"/>
      <c r="G370" s="33"/>
      <c r="H370" s="34"/>
      <c r="I370" s="31"/>
      <c r="J370" s="34"/>
      <c r="K370" s="40">
        <f t="shared" si="61"/>
        <v>0</v>
      </c>
      <c r="L370" s="41">
        <f t="shared" si="69"/>
        <v>0</v>
      </c>
      <c r="M370" s="10">
        <f t="shared" si="62"/>
        <v>0</v>
      </c>
      <c r="N370" s="42">
        <f t="shared" si="63"/>
        <v>0</v>
      </c>
      <c r="O370" s="43">
        <f t="shared" si="64"/>
        <v>0</v>
      </c>
      <c r="P370" s="32"/>
      <c r="Q370" s="35"/>
      <c r="R370" s="36"/>
      <c r="S370" s="32"/>
      <c r="T370" s="10">
        <f t="shared" si="65"/>
        <v>0</v>
      </c>
      <c r="U370" s="11">
        <f t="shared" si="66"/>
        <v>0</v>
      </c>
      <c r="V370" s="11">
        <f t="shared" si="70"/>
        <v>0</v>
      </c>
      <c r="W370" s="12" t="str">
        <f t="shared" si="67"/>
        <v/>
      </c>
      <c r="X370" s="13">
        <f t="shared" si="71"/>
        <v>0</v>
      </c>
      <c r="Y370" s="10">
        <f t="shared" si="72"/>
        <v>625.3199999999996</v>
      </c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</row>
    <row r="371" spans="2:42" ht="12.75">
      <c r="B371" s="44">
        <f>IF($B370="№",1,MAX($B$7:$B370)+1)</f>
        <v>365</v>
      </c>
      <c r="C371" s="45">
        <f t="shared" si="68"/>
        <v>0</v>
      </c>
      <c r="D371" s="31"/>
      <c r="E371" s="32"/>
      <c r="F371" s="32"/>
      <c r="G371" s="33"/>
      <c r="H371" s="34"/>
      <c r="I371" s="31"/>
      <c r="J371" s="34"/>
      <c r="K371" s="40">
        <f t="shared" si="61"/>
        <v>0</v>
      </c>
      <c r="L371" s="41">
        <f t="shared" si="69"/>
        <v>0</v>
      </c>
      <c r="M371" s="10">
        <f t="shared" si="62"/>
        <v>0</v>
      </c>
      <c r="N371" s="42">
        <f t="shared" si="63"/>
        <v>0</v>
      </c>
      <c r="O371" s="43">
        <f t="shared" si="64"/>
        <v>0</v>
      </c>
      <c r="P371" s="32"/>
      <c r="Q371" s="35"/>
      <c r="R371" s="36"/>
      <c r="S371" s="32"/>
      <c r="T371" s="10">
        <f t="shared" si="65"/>
        <v>0</v>
      </c>
      <c r="U371" s="11">
        <f t="shared" si="66"/>
        <v>0</v>
      </c>
      <c r="V371" s="11">
        <f t="shared" si="70"/>
        <v>0</v>
      </c>
      <c r="W371" s="12" t="str">
        <f t="shared" si="67"/>
        <v/>
      </c>
      <c r="X371" s="13">
        <f t="shared" si="71"/>
        <v>0</v>
      </c>
      <c r="Y371" s="10">
        <f t="shared" si="72"/>
        <v>625.3199999999996</v>
      </c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</row>
    <row r="372" spans="2:42" ht="12.75">
      <c r="B372" s="44">
        <f>IF($B371="№",1,MAX($B$7:$B371)+1)</f>
        <v>366</v>
      </c>
      <c r="C372" s="45">
        <f t="shared" si="68"/>
        <v>0</v>
      </c>
      <c r="D372" s="31"/>
      <c r="E372" s="32"/>
      <c r="F372" s="32"/>
      <c r="G372" s="33"/>
      <c r="H372" s="34"/>
      <c r="I372" s="31"/>
      <c r="J372" s="34"/>
      <c r="K372" s="40">
        <f t="shared" si="61"/>
        <v>0</v>
      </c>
      <c r="L372" s="41">
        <f t="shared" si="69"/>
        <v>0</v>
      </c>
      <c r="M372" s="10">
        <f t="shared" si="62"/>
        <v>0</v>
      </c>
      <c r="N372" s="42">
        <f t="shared" si="63"/>
        <v>0</v>
      </c>
      <c r="O372" s="43">
        <f t="shared" si="64"/>
        <v>0</v>
      </c>
      <c r="P372" s="32"/>
      <c r="Q372" s="35"/>
      <c r="R372" s="36"/>
      <c r="S372" s="32"/>
      <c r="T372" s="10">
        <f t="shared" si="65"/>
        <v>0</v>
      </c>
      <c r="U372" s="11">
        <f t="shared" si="66"/>
        <v>0</v>
      </c>
      <c r="V372" s="11">
        <f t="shared" si="70"/>
        <v>0</v>
      </c>
      <c r="W372" s="12" t="str">
        <f t="shared" si="67"/>
        <v/>
      </c>
      <c r="X372" s="13">
        <f t="shared" si="71"/>
        <v>0</v>
      </c>
      <c r="Y372" s="10">
        <f t="shared" si="72"/>
        <v>625.3199999999996</v>
      </c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</row>
    <row r="373" spans="2:42" ht="12.75">
      <c r="B373" s="44">
        <f>IF($B372="№",1,MAX($B$7:$B372)+1)</f>
        <v>367</v>
      </c>
      <c r="C373" s="45">
        <f t="shared" si="68"/>
        <v>0</v>
      </c>
      <c r="D373" s="31"/>
      <c r="E373" s="32"/>
      <c r="F373" s="32"/>
      <c r="G373" s="33"/>
      <c r="H373" s="34"/>
      <c r="I373" s="31"/>
      <c r="J373" s="34"/>
      <c r="K373" s="40">
        <f t="shared" si="61"/>
        <v>0</v>
      </c>
      <c r="L373" s="41">
        <f t="shared" si="69"/>
        <v>0</v>
      </c>
      <c r="M373" s="10">
        <f t="shared" si="62"/>
        <v>0</v>
      </c>
      <c r="N373" s="42">
        <f t="shared" si="63"/>
        <v>0</v>
      </c>
      <c r="O373" s="43">
        <f t="shared" si="64"/>
        <v>0</v>
      </c>
      <c r="P373" s="32"/>
      <c r="Q373" s="35"/>
      <c r="R373" s="36"/>
      <c r="S373" s="32"/>
      <c r="T373" s="10">
        <f t="shared" si="65"/>
        <v>0</v>
      </c>
      <c r="U373" s="11">
        <f t="shared" si="66"/>
        <v>0</v>
      </c>
      <c r="V373" s="11">
        <f t="shared" si="70"/>
        <v>0</v>
      </c>
      <c r="W373" s="12" t="str">
        <f t="shared" si="67"/>
        <v/>
      </c>
      <c r="X373" s="13">
        <f t="shared" si="71"/>
        <v>0</v>
      </c>
      <c r="Y373" s="10">
        <f t="shared" si="72"/>
        <v>625.3199999999996</v>
      </c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</row>
    <row r="374" spans="2:42" ht="12.75">
      <c r="B374" s="44">
        <f>IF($B373="№",1,MAX($B$7:$B373)+1)</f>
        <v>368</v>
      </c>
      <c r="C374" s="45">
        <f t="shared" si="68"/>
        <v>0</v>
      </c>
      <c r="D374" s="31"/>
      <c r="E374" s="32"/>
      <c r="F374" s="32"/>
      <c r="G374" s="33"/>
      <c r="H374" s="34"/>
      <c r="I374" s="31"/>
      <c r="J374" s="34"/>
      <c r="K374" s="40">
        <f t="shared" si="61"/>
        <v>0</v>
      </c>
      <c r="L374" s="41">
        <f t="shared" si="69"/>
        <v>0</v>
      </c>
      <c r="M374" s="10">
        <f t="shared" si="62"/>
        <v>0</v>
      </c>
      <c r="N374" s="42">
        <f t="shared" si="63"/>
        <v>0</v>
      </c>
      <c r="O374" s="43">
        <f t="shared" si="64"/>
        <v>0</v>
      </c>
      <c r="P374" s="32"/>
      <c r="Q374" s="35"/>
      <c r="R374" s="36"/>
      <c r="S374" s="32"/>
      <c r="T374" s="10">
        <f t="shared" si="65"/>
        <v>0</v>
      </c>
      <c r="U374" s="11">
        <f t="shared" si="66"/>
        <v>0</v>
      </c>
      <c r="V374" s="11">
        <f t="shared" si="70"/>
        <v>0</v>
      </c>
      <c r="W374" s="12" t="str">
        <f t="shared" si="67"/>
        <v/>
      </c>
      <c r="X374" s="13">
        <f t="shared" si="71"/>
        <v>0</v>
      </c>
      <c r="Y374" s="10">
        <f t="shared" si="72"/>
        <v>625.3199999999996</v>
      </c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</row>
    <row r="375" spans="2:42" ht="12.75">
      <c r="B375" s="44">
        <f>IF($B374="№",1,MAX($B$7:$B374)+1)</f>
        <v>369</v>
      </c>
      <c r="C375" s="45">
        <f t="shared" si="68"/>
        <v>0</v>
      </c>
      <c r="D375" s="31"/>
      <c r="E375" s="32"/>
      <c r="F375" s="32"/>
      <c r="G375" s="33"/>
      <c r="H375" s="34"/>
      <c r="I375" s="31"/>
      <c r="J375" s="34"/>
      <c r="K375" s="40">
        <f t="shared" si="61"/>
        <v>0</v>
      </c>
      <c r="L375" s="41">
        <f t="shared" si="69"/>
        <v>0</v>
      </c>
      <c r="M375" s="10">
        <f t="shared" si="62"/>
        <v>0</v>
      </c>
      <c r="N375" s="42">
        <f t="shared" si="63"/>
        <v>0</v>
      </c>
      <c r="O375" s="43">
        <f t="shared" si="64"/>
        <v>0</v>
      </c>
      <c r="P375" s="32"/>
      <c r="Q375" s="35"/>
      <c r="R375" s="36"/>
      <c r="S375" s="32"/>
      <c r="T375" s="10">
        <f t="shared" si="65"/>
        <v>0</v>
      </c>
      <c r="U375" s="11">
        <f t="shared" si="66"/>
        <v>0</v>
      </c>
      <c r="V375" s="11">
        <f t="shared" si="70"/>
        <v>0</v>
      </c>
      <c r="W375" s="12" t="str">
        <f t="shared" si="67"/>
        <v/>
      </c>
      <c r="X375" s="13">
        <f t="shared" si="71"/>
        <v>0</v>
      </c>
      <c r="Y375" s="10">
        <f t="shared" si="72"/>
        <v>625.3199999999996</v>
      </c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</row>
    <row r="376" spans="2:42" ht="12.75">
      <c r="B376" s="44">
        <f>IF($B375="№",1,MAX($B$7:$B375)+1)</f>
        <v>370</v>
      </c>
      <c r="C376" s="45">
        <f t="shared" si="68"/>
        <v>0</v>
      </c>
      <c r="D376" s="31"/>
      <c r="E376" s="32"/>
      <c r="F376" s="32"/>
      <c r="G376" s="33"/>
      <c r="H376" s="34"/>
      <c r="I376" s="31"/>
      <c r="J376" s="34"/>
      <c r="K376" s="40">
        <f t="shared" si="61"/>
        <v>0</v>
      </c>
      <c r="L376" s="41">
        <f t="shared" si="69"/>
        <v>0</v>
      </c>
      <c r="M376" s="10">
        <f t="shared" si="62"/>
        <v>0</v>
      </c>
      <c r="N376" s="42">
        <f t="shared" si="63"/>
        <v>0</v>
      </c>
      <c r="O376" s="43">
        <f t="shared" si="64"/>
        <v>0</v>
      </c>
      <c r="P376" s="32"/>
      <c r="Q376" s="35"/>
      <c r="R376" s="36"/>
      <c r="S376" s="32"/>
      <c r="T376" s="10">
        <f t="shared" si="65"/>
        <v>0</v>
      </c>
      <c r="U376" s="11">
        <f t="shared" si="66"/>
        <v>0</v>
      </c>
      <c r="V376" s="11">
        <f t="shared" si="70"/>
        <v>0</v>
      </c>
      <c r="W376" s="12" t="str">
        <f t="shared" si="67"/>
        <v/>
      </c>
      <c r="X376" s="13">
        <f t="shared" si="71"/>
        <v>0</v>
      </c>
      <c r="Y376" s="10">
        <f t="shared" si="72"/>
        <v>625.3199999999996</v>
      </c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</row>
    <row r="377" spans="2:42" ht="12.75">
      <c r="B377" s="44">
        <f>IF($B376="№",1,MAX($B$7:$B376)+1)</f>
        <v>371</v>
      </c>
      <c r="C377" s="45">
        <f t="shared" si="68"/>
        <v>0</v>
      </c>
      <c r="D377" s="31"/>
      <c r="E377" s="32"/>
      <c r="F377" s="32"/>
      <c r="G377" s="33"/>
      <c r="H377" s="34"/>
      <c r="I377" s="31"/>
      <c r="J377" s="34"/>
      <c r="K377" s="40">
        <f t="shared" si="61"/>
        <v>0</v>
      </c>
      <c r="L377" s="41">
        <f t="shared" si="69"/>
        <v>0</v>
      </c>
      <c r="M377" s="10">
        <f t="shared" si="62"/>
        <v>0</v>
      </c>
      <c r="N377" s="42">
        <f t="shared" si="63"/>
        <v>0</v>
      </c>
      <c r="O377" s="43">
        <f t="shared" si="64"/>
        <v>0</v>
      </c>
      <c r="P377" s="32"/>
      <c r="Q377" s="35"/>
      <c r="R377" s="36"/>
      <c r="S377" s="32"/>
      <c r="T377" s="10">
        <f t="shared" si="65"/>
        <v>0</v>
      </c>
      <c r="U377" s="11">
        <f t="shared" si="66"/>
        <v>0</v>
      </c>
      <c r="V377" s="11">
        <f t="shared" si="70"/>
        <v>0</v>
      </c>
      <c r="W377" s="12" t="str">
        <f t="shared" si="67"/>
        <v/>
      </c>
      <c r="X377" s="13">
        <f t="shared" si="71"/>
        <v>0</v>
      </c>
      <c r="Y377" s="10">
        <f t="shared" si="72"/>
        <v>625.3199999999996</v>
      </c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</row>
    <row r="378" spans="2:42" ht="12.75">
      <c r="B378" s="44">
        <f>IF($B377="№",1,MAX($B$7:$B377)+1)</f>
        <v>372</v>
      </c>
      <c r="C378" s="45">
        <f t="shared" si="68"/>
        <v>0</v>
      </c>
      <c r="D378" s="31"/>
      <c r="E378" s="32"/>
      <c r="F378" s="32"/>
      <c r="G378" s="33"/>
      <c r="H378" s="34"/>
      <c r="I378" s="31"/>
      <c r="J378" s="34"/>
      <c r="K378" s="40">
        <f t="shared" si="61"/>
        <v>0</v>
      </c>
      <c r="L378" s="41">
        <f t="shared" si="69"/>
        <v>0</v>
      </c>
      <c r="M378" s="10">
        <f t="shared" si="62"/>
        <v>0</v>
      </c>
      <c r="N378" s="42">
        <f t="shared" si="63"/>
        <v>0</v>
      </c>
      <c r="O378" s="43">
        <f t="shared" si="64"/>
        <v>0</v>
      </c>
      <c r="P378" s="32"/>
      <c r="Q378" s="35"/>
      <c r="R378" s="36"/>
      <c r="S378" s="32"/>
      <c r="T378" s="10">
        <f t="shared" si="65"/>
        <v>0</v>
      </c>
      <c r="U378" s="11">
        <f t="shared" si="66"/>
        <v>0</v>
      </c>
      <c r="V378" s="11">
        <f t="shared" si="70"/>
        <v>0</v>
      </c>
      <c r="W378" s="12" t="str">
        <f t="shared" si="67"/>
        <v/>
      </c>
      <c r="X378" s="13">
        <f t="shared" si="71"/>
        <v>0</v>
      </c>
      <c r="Y378" s="10">
        <f t="shared" si="72"/>
        <v>625.3199999999996</v>
      </c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</row>
    <row r="379" spans="2:42" ht="12.75">
      <c r="B379" s="44">
        <f>IF($B378="№",1,MAX($B$7:$B378)+1)</f>
        <v>373</v>
      </c>
      <c r="C379" s="45">
        <f t="shared" si="68"/>
        <v>0</v>
      </c>
      <c r="D379" s="31"/>
      <c r="E379" s="32"/>
      <c r="F379" s="32"/>
      <c r="G379" s="33"/>
      <c r="H379" s="34"/>
      <c r="I379" s="31"/>
      <c r="J379" s="34"/>
      <c r="K379" s="40">
        <f t="shared" si="61"/>
        <v>0</v>
      </c>
      <c r="L379" s="41">
        <f t="shared" si="69"/>
        <v>0</v>
      </c>
      <c r="M379" s="10">
        <f t="shared" si="62"/>
        <v>0</v>
      </c>
      <c r="N379" s="42">
        <f t="shared" si="63"/>
        <v>0</v>
      </c>
      <c r="O379" s="43">
        <f t="shared" si="64"/>
        <v>0</v>
      </c>
      <c r="P379" s="32"/>
      <c r="Q379" s="35"/>
      <c r="R379" s="36"/>
      <c r="S379" s="32"/>
      <c r="T379" s="10">
        <f t="shared" si="65"/>
        <v>0</v>
      </c>
      <c r="U379" s="11">
        <f t="shared" si="66"/>
        <v>0</v>
      </c>
      <c r="V379" s="11">
        <f t="shared" si="70"/>
        <v>0</v>
      </c>
      <c r="W379" s="12" t="str">
        <f t="shared" si="67"/>
        <v/>
      </c>
      <c r="X379" s="13">
        <f t="shared" si="71"/>
        <v>0</v>
      </c>
      <c r="Y379" s="10">
        <f t="shared" si="72"/>
        <v>625.3199999999996</v>
      </c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</row>
    <row r="380" spans="2:42" ht="12.75">
      <c r="B380" s="44">
        <f>IF($B379="№",1,MAX($B$7:$B379)+1)</f>
        <v>374</v>
      </c>
      <c r="C380" s="45">
        <f t="shared" si="68"/>
        <v>0</v>
      </c>
      <c r="D380" s="31"/>
      <c r="E380" s="32"/>
      <c r="F380" s="32"/>
      <c r="G380" s="33"/>
      <c r="H380" s="34"/>
      <c r="I380" s="31"/>
      <c r="J380" s="34"/>
      <c r="K380" s="40">
        <f t="shared" si="61"/>
        <v>0</v>
      </c>
      <c r="L380" s="41">
        <f t="shared" si="69"/>
        <v>0</v>
      </c>
      <c r="M380" s="10">
        <f t="shared" si="62"/>
        <v>0</v>
      </c>
      <c r="N380" s="42">
        <f t="shared" si="63"/>
        <v>0</v>
      </c>
      <c r="O380" s="43">
        <f t="shared" si="64"/>
        <v>0</v>
      </c>
      <c r="P380" s="32"/>
      <c r="Q380" s="35"/>
      <c r="R380" s="36"/>
      <c r="S380" s="32"/>
      <c r="T380" s="10">
        <f t="shared" si="65"/>
        <v>0</v>
      </c>
      <c r="U380" s="11">
        <f t="shared" si="66"/>
        <v>0</v>
      </c>
      <c r="V380" s="11">
        <f t="shared" si="70"/>
        <v>0</v>
      </c>
      <c r="W380" s="12" t="str">
        <f t="shared" si="67"/>
        <v/>
      </c>
      <c r="X380" s="13">
        <f t="shared" si="71"/>
        <v>0</v>
      </c>
      <c r="Y380" s="10">
        <f t="shared" si="72"/>
        <v>625.3199999999996</v>
      </c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</row>
    <row r="381" spans="2:42" ht="12.75">
      <c r="B381" s="44">
        <f>IF($B380="№",1,MAX($B$7:$B380)+1)</f>
        <v>375</v>
      </c>
      <c r="C381" s="45">
        <f t="shared" si="68"/>
        <v>0</v>
      </c>
      <c r="D381" s="31"/>
      <c r="E381" s="32"/>
      <c r="F381" s="32"/>
      <c r="G381" s="33"/>
      <c r="H381" s="34"/>
      <c r="I381" s="31"/>
      <c r="J381" s="34"/>
      <c r="K381" s="40">
        <f t="shared" si="61"/>
        <v>0</v>
      </c>
      <c r="L381" s="41">
        <f t="shared" si="69"/>
        <v>0</v>
      </c>
      <c r="M381" s="10">
        <f t="shared" si="62"/>
        <v>0</v>
      </c>
      <c r="N381" s="42">
        <f t="shared" si="63"/>
        <v>0</v>
      </c>
      <c r="O381" s="43">
        <f t="shared" si="64"/>
        <v>0</v>
      </c>
      <c r="P381" s="32"/>
      <c r="Q381" s="35"/>
      <c r="R381" s="36"/>
      <c r="S381" s="32"/>
      <c r="T381" s="10">
        <f t="shared" si="65"/>
        <v>0</v>
      </c>
      <c r="U381" s="11">
        <f t="shared" si="66"/>
        <v>0</v>
      </c>
      <c r="V381" s="11">
        <f t="shared" si="70"/>
        <v>0</v>
      </c>
      <c r="W381" s="12" t="str">
        <f t="shared" si="67"/>
        <v/>
      </c>
      <c r="X381" s="13">
        <f t="shared" si="71"/>
        <v>0</v>
      </c>
      <c r="Y381" s="10">
        <f t="shared" si="72"/>
        <v>625.3199999999996</v>
      </c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</row>
    <row r="382" spans="2:42" ht="12.75">
      <c r="B382" s="44">
        <f>IF($B381="№",1,MAX($B$7:$B381)+1)</f>
        <v>376</v>
      </c>
      <c r="C382" s="45">
        <f t="shared" si="68"/>
        <v>0</v>
      </c>
      <c r="D382" s="31"/>
      <c r="E382" s="32"/>
      <c r="F382" s="32"/>
      <c r="G382" s="33"/>
      <c r="H382" s="34"/>
      <c r="I382" s="31"/>
      <c r="J382" s="34"/>
      <c r="K382" s="40">
        <f t="shared" si="61"/>
        <v>0</v>
      </c>
      <c r="L382" s="41">
        <f t="shared" si="69"/>
        <v>0</v>
      </c>
      <c r="M382" s="10">
        <f t="shared" si="62"/>
        <v>0</v>
      </c>
      <c r="N382" s="42">
        <f t="shared" si="63"/>
        <v>0</v>
      </c>
      <c r="O382" s="43">
        <f t="shared" si="64"/>
        <v>0</v>
      </c>
      <c r="P382" s="32"/>
      <c r="Q382" s="35"/>
      <c r="R382" s="36"/>
      <c r="S382" s="32"/>
      <c r="T382" s="10">
        <f t="shared" si="65"/>
        <v>0</v>
      </c>
      <c r="U382" s="11">
        <f t="shared" si="66"/>
        <v>0</v>
      </c>
      <c r="V382" s="11">
        <f t="shared" si="70"/>
        <v>0</v>
      </c>
      <c r="W382" s="12" t="str">
        <f t="shared" si="67"/>
        <v/>
      </c>
      <c r="X382" s="13">
        <f t="shared" si="71"/>
        <v>0</v>
      </c>
      <c r="Y382" s="10">
        <f t="shared" si="72"/>
        <v>625.3199999999996</v>
      </c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</row>
    <row r="383" spans="2:42" ht="12.75">
      <c r="B383" s="44">
        <f>IF($B382="№",1,MAX($B$7:$B382)+1)</f>
        <v>377</v>
      </c>
      <c r="C383" s="45">
        <f t="shared" si="68"/>
        <v>0</v>
      </c>
      <c r="D383" s="31"/>
      <c r="E383" s="32"/>
      <c r="F383" s="32"/>
      <c r="G383" s="33"/>
      <c r="H383" s="34"/>
      <c r="I383" s="31"/>
      <c r="J383" s="34"/>
      <c r="K383" s="40">
        <f t="shared" si="61"/>
        <v>0</v>
      </c>
      <c r="L383" s="41">
        <f t="shared" si="69"/>
        <v>0</v>
      </c>
      <c r="M383" s="10">
        <f t="shared" si="62"/>
        <v>0</v>
      </c>
      <c r="N383" s="42">
        <f t="shared" si="63"/>
        <v>0</v>
      </c>
      <c r="O383" s="43">
        <f t="shared" si="64"/>
        <v>0</v>
      </c>
      <c r="P383" s="32"/>
      <c r="Q383" s="35"/>
      <c r="R383" s="36"/>
      <c r="S383" s="32"/>
      <c r="T383" s="10">
        <f t="shared" si="65"/>
        <v>0</v>
      </c>
      <c r="U383" s="11">
        <f t="shared" si="66"/>
        <v>0</v>
      </c>
      <c r="V383" s="11">
        <f t="shared" si="70"/>
        <v>0</v>
      </c>
      <c r="W383" s="12" t="str">
        <f t="shared" si="67"/>
        <v/>
      </c>
      <c r="X383" s="13">
        <f t="shared" si="71"/>
        <v>0</v>
      </c>
      <c r="Y383" s="10">
        <f t="shared" si="72"/>
        <v>625.3199999999996</v>
      </c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</row>
    <row r="384" spans="2:42" ht="12.75">
      <c r="B384" s="44">
        <f>IF($B383="№",1,MAX($B$7:$B383)+1)</f>
        <v>378</v>
      </c>
      <c r="C384" s="45">
        <f t="shared" si="68"/>
        <v>0</v>
      </c>
      <c r="D384" s="31"/>
      <c r="E384" s="32"/>
      <c r="F384" s="32"/>
      <c r="G384" s="33"/>
      <c r="H384" s="34"/>
      <c r="I384" s="31"/>
      <c r="J384" s="34"/>
      <c r="K384" s="40">
        <f t="shared" si="61"/>
        <v>0</v>
      </c>
      <c r="L384" s="41">
        <f t="shared" si="69"/>
        <v>0</v>
      </c>
      <c r="M384" s="10">
        <f t="shared" si="62"/>
        <v>0</v>
      </c>
      <c r="N384" s="42">
        <f t="shared" si="63"/>
        <v>0</v>
      </c>
      <c r="O384" s="43">
        <f t="shared" si="64"/>
        <v>0</v>
      </c>
      <c r="P384" s="32"/>
      <c r="Q384" s="35"/>
      <c r="R384" s="36"/>
      <c r="S384" s="32"/>
      <c r="T384" s="10">
        <f t="shared" si="65"/>
        <v>0</v>
      </c>
      <c r="U384" s="11">
        <f t="shared" si="66"/>
        <v>0</v>
      </c>
      <c r="V384" s="11">
        <f t="shared" si="70"/>
        <v>0</v>
      </c>
      <c r="W384" s="12" t="str">
        <f t="shared" si="67"/>
        <v/>
      </c>
      <c r="X384" s="13">
        <f t="shared" si="71"/>
        <v>0</v>
      </c>
      <c r="Y384" s="10">
        <f t="shared" si="72"/>
        <v>625.3199999999996</v>
      </c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</row>
    <row r="385" spans="2:42" ht="12.75">
      <c r="B385" s="44">
        <f>IF($B384="№",1,MAX($B$7:$B384)+1)</f>
        <v>379</v>
      </c>
      <c r="C385" s="45">
        <f t="shared" si="68"/>
        <v>0</v>
      </c>
      <c r="D385" s="31"/>
      <c r="E385" s="32"/>
      <c r="F385" s="32"/>
      <c r="G385" s="33"/>
      <c r="H385" s="34"/>
      <c r="I385" s="31"/>
      <c r="J385" s="34"/>
      <c r="K385" s="40">
        <f t="shared" si="61"/>
        <v>0</v>
      </c>
      <c r="L385" s="41">
        <f t="shared" si="69"/>
        <v>0</v>
      </c>
      <c r="M385" s="10">
        <f t="shared" si="62"/>
        <v>0</v>
      </c>
      <c r="N385" s="42">
        <f t="shared" si="63"/>
        <v>0</v>
      </c>
      <c r="O385" s="43">
        <f t="shared" si="64"/>
        <v>0</v>
      </c>
      <c r="P385" s="32"/>
      <c r="Q385" s="35"/>
      <c r="R385" s="36"/>
      <c r="S385" s="32"/>
      <c r="T385" s="10">
        <f t="shared" si="65"/>
        <v>0</v>
      </c>
      <c r="U385" s="11">
        <f t="shared" si="66"/>
        <v>0</v>
      </c>
      <c r="V385" s="11">
        <f t="shared" si="70"/>
        <v>0</v>
      </c>
      <c r="W385" s="12" t="str">
        <f t="shared" si="67"/>
        <v/>
      </c>
      <c r="X385" s="13">
        <f t="shared" si="71"/>
        <v>0</v>
      </c>
      <c r="Y385" s="10">
        <f t="shared" si="72"/>
        <v>625.3199999999996</v>
      </c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</row>
    <row r="386" spans="2:42" ht="12.75">
      <c r="B386" s="44">
        <f>IF($B385="№",1,MAX($B$7:$B385)+1)</f>
        <v>380</v>
      </c>
      <c r="C386" s="45">
        <f t="shared" si="68"/>
        <v>0</v>
      </c>
      <c r="D386" s="31"/>
      <c r="E386" s="32"/>
      <c r="F386" s="32"/>
      <c r="G386" s="33"/>
      <c r="H386" s="34"/>
      <c r="I386" s="31"/>
      <c r="J386" s="34"/>
      <c r="K386" s="40">
        <f t="shared" si="61"/>
        <v>0</v>
      </c>
      <c r="L386" s="41">
        <f t="shared" si="69"/>
        <v>0</v>
      </c>
      <c r="M386" s="10">
        <f t="shared" si="62"/>
        <v>0</v>
      </c>
      <c r="N386" s="42">
        <f t="shared" si="63"/>
        <v>0</v>
      </c>
      <c r="O386" s="43">
        <f t="shared" si="64"/>
        <v>0</v>
      </c>
      <c r="P386" s="32"/>
      <c r="Q386" s="35"/>
      <c r="R386" s="36"/>
      <c r="S386" s="32"/>
      <c r="T386" s="10">
        <f t="shared" si="65"/>
        <v>0</v>
      </c>
      <c r="U386" s="11">
        <f t="shared" si="66"/>
        <v>0</v>
      </c>
      <c r="V386" s="11">
        <f t="shared" si="70"/>
        <v>0</v>
      </c>
      <c r="W386" s="12" t="str">
        <f t="shared" si="67"/>
        <v/>
      </c>
      <c r="X386" s="13">
        <f t="shared" si="71"/>
        <v>0</v>
      </c>
      <c r="Y386" s="10">
        <f t="shared" si="72"/>
        <v>625.3199999999996</v>
      </c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</row>
    <row r="387" spans="2:42" ht="12.75">
      <c r="B387" s="44">
        <f>IF($B386="№",1,MAX($B$7:$B386)+1)</f>
        <v>381</v>
      </c>
      <c r="C387" s="45">
        <f t="shared" si="68"/>
        <v>0</v>
      </c>
      <c r="D387" s="31"/>
      <c r="E387" s="32"/>
      <c r="F387" s="32"/>
      <c r="G387" s="33"/>
      <c r="H387" s="34"/>
      <c r="I387" s="31"/>
      <c r="J387" s="34"/>
      <c r="K387" s="40">
        <f t="shared" si="61"/>
        <v>0</v>
      </c>
      <c r="L387" s="41">
        <f t="shared" si="69"/>
        <v>0</v>
      </c>
      <c r="M387" s="10">
        <f t="shared" si="62"/>
        <v>0</v>
      </c>
      <c r="N387" s="42">
        <f t="shared" si="63"/>
        <v>0</v>
      </c>
      <c r="O387" s="43">
        <f t="shared" si="64"/>
        <v>0</v>
      </c>
      <c r="P387" s="32"/>
      <c r="Q387" s="35"/>
      <c r="R387" s="36"/>
      <c r="S387" s="32"/>
      <c r="T387" s="10">
        <f t="shared" si="65"/>
        <v>0</v>
      </c>
      <c r="U387" s="11">
        <f t="shared" si="66"/>
        <v>0</v>
      </c>
      <c r="V387" s="11">
        <f t="shared" si="70"/>
        <v>0</v>
      </c>
      <c r="W387" s="12" t="str">
        <f t="shared" si="67"/>
        <v/>
      </c>
      <c r="X387" s="13">
        <f t="shared" si="71"/>
        <v>0</v>
      </c>
      <c r="Y387" s="10">
        <f t="shared" si="72"/>
        <v>625.3199999999996</v>
      </c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</row>
    <row r="388" spans="2:42" ht="12.75">
      <c r="B388" s="44">
        <f>IF($B387="№",1,MAX($B$7:$B387)+1)</f>
        <v>382</v>
      </c>
      <c r="C388" s="45">
        <f t="shared" si="68"/>
        <v>0</v>
      </c>
      <c r="D388" s="31"/>
      <c r="E388" s="32"/>
      <c r="F388" s="32"/>
      <c r="G388" s="33"/>
      <c r="H388" s="34"/>
      <c r="I388" s="31"/>
      <c r="J388" s="34"/>
      <c r="K388" s="40">
        <f t="shared" si="61"/>
        <v>0</v>
      </c>
      <c r="L388" s="41">
        <f t="shared" si="69"/>
        <v>0</v>
      </c>
      <c r="M388" s="10">
        <f t="shared" si="62"/>
        <v>0</v>
      </c>
      <c r="N388" s="42">
        <f t="shared" si="63"/>
        <v>0</v>
      </c>
      <c r="O388" s="43">
        <f t="shared" si="64"/>
        <v>0</v>
      </c>
      <c r="P388" s="32"/>
      <c r="Q388" s="35"/>
      <c r="R388" s="36"/>
      <c r="S388" s="32"/>
      <c r="T388" s="10">
        <f t="shared" si="65"/>
        <v>0</v>
      </c>
      <c r="U388" s="11">
        <f t="shared" si="66"/>
        <v>0</v>
      </c>
      <c r="V388" s="11">
        <f t="shared" si="70"/>
        <v>0</v>
      </c>
      <c r="W388" s="12" t="str">
        <f t="shared" si="67"/>
        <v/>
      </c>
      <c r="X388" s="13">
        <f t="shared" si="71"/>
        <v>0</v>
      </c>
      <c r="Y388" s="10">
        <f t="shared" si="72"/>
        <v>625.3199999999996</v>
      </c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</row>
    <row r="389" spans="2:42" ht="12.75">
      <c r="B389" s="44">
        <f>IF($B388="№",1,MAX($B$7:$B388)+1)</f>
        <v>383</v>
      </c>
      <c r="C389" s="45">
        <f t="shared" si="68"/>
        <v>0</v>
      </c>
      <c r="D389" s="31"/>
      <c r="E389" s="32"/>
      <c r="F389" s="32"/>
      <c r="G389" s="33"/>
      <c r="H389" s="34"/>
      <c r="I389" s="31"/>
      <c r="J389" s="34"/>
      <c r="K389" s="40">
        <f t="shared" si="61"/>
        <v>0</v>
      </c>
      <c r="L389" s="41">
        <f t="shared" si="69"/>
        <v>0</v>
      </c>
      <c r="M389" s="10">
        <f t="shared" si="62"/>
        <v>0</v>
      </c>
      <c r="N389" s="42">
        <f t="shared" si="63"/>
        <v>0</v>
      </c>
      <c r="O389" s="43">
        <f t="shared" si="64"/>
        <v>0</v>
      </c>
      <c r="P389" s="32"/>
      <c r="Q389" s="35"/>
      <c r="R389" s="36"/>
      <c r="S389" s="32"/>
      <c r="T389" s="10">
        <f t="shared" si="65"/>
        <v>0</v>
      </c>
      <c r="U389" s="11">
        <f t="shared" si="66"/>
        <v>0</v>
      </c>
      <c r="V389" s="11">
        <f t="shared" si="70"/>
        <v>0</v>
      </c>
      <c r="W389" s="12" t="str">
        <f t="shared" si="67"/>
        <v/>
      </c>
      <c r="X389" s="13">
        <f t="shared" si="71"/>
        <v>0</v>
      </c>
      <c r="Y389" s="10">
        <f t="shared" si="72"/>
        <v>625.3199999999996</v>
      </c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</row>
    <row r="390" spans="2:42" ht="12.75">
      <c r="B390" s="44">
        <f>IF($B389="№",1,MAX($B$7:$B389)+1)</f>
        <v>384</v>
      </c>
      <c r="C390" s="45">
        <f t="shared" si="68"/>
        <v>0</v>
      </c>
      <c r="D390" s="31"/>
      <c r="E390" s="32"/>
      <c r="F390" s="32"/>
      <c r="G390" s="33"/>
      <c r="H390" s="34"/>
      <c r="I390" s="31"/>
      <c r="J390" s="34"/>
      <c r="K390" s="40">
        <f t="shared" si="61"/>
        <v>0</v>
      </c>
      <c r="L390" s="41">
        <f t="shared" si="69"/>
        <v>0</v>
      </c>
      <c r="M390" s="10">
        <f t="shared" si="62"/>
        <v>0</v>
      </c>
      <c r="N390" s="42">
        <f t="shared" si="63"/>
        <v>0</v>
      </c>
      <c r="O390" s="43">
        <f t="shared" si="64"/>
        <v>0</v>
      </c>
      <c r="P390" s="32"/>
      <c r="Q390" s="35"/>
      <c r="R390" s="36"/>
      <c r="S390" s="32"/>
      <c r="T390" s="10">
        <f t="shared" si="65"/>
        <v>0</v>
      </c>
      <c r="U390" s="11">
        <f t="shared" si="66"/>
        <v>0</v>
      </c>
      <c r="V390" s="11">
        <f t="shared" si="70"/>
        <v>0</v>
      </c>
      <c r="W390" s="12" t="str">
        <f t="shared" si="67"/>
        <v/>
      </c>
      <c r="X390" s="13">
        <f t="shared" si="71"/>
        <v>0</v>
      </c>
      <c r="Y390" s="10">
        <f t="shared" si="72"/>
        <v>625.3199999999996</v>
      </c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</row>
    <row r="391" spans="2:42" ht="12.75">
      <c r="B391" s="44">
        <f>IF($B390="№",1,MAX($B$7:$B390)+1)</f>
        <v>385</v>
      </c>
      <c r="C391" s="45">
        <f t="shared" si="68"/>
        <v>0</v>
      </c>
      <c r="D391" s="31"/>
      <c r="E391" s="32"/>
      <c r="F391" s="32"/>
      <c r="G391" s="33"/>
      <c r="H391" s="34"/>
      <c r="I391" s="31"/>
      <c r="J391" s="34"/>
      <c r="K391" s="40">
        <f t="shared" ref="K391:K454" si="73">IFERROR(IF(OR($P$2*$C391*$G391*$V391*$H391*$J391=0,$E391="",$F391=""),0,IF(OR($F391="Long",$F391="buy"),($J391-$H391),($H391-$J391))),0)</f>
        <v>0</v>
      </c>
      <c r="L391" s="41">
        <f t="shared" si="69"/>
        <v>0</v>
      </c>
      <c r="M391" s="10">
        <f t="shared" ref="M391:M454" si="74">IFERROR(IF(OR($P$2*$C391*$G391*$H391*$J391=0,$E391="",$F391=""),0,$T391-$U391),0)</f>
        <v>0</v>
      </c>
      <c r="N391" s="42">
        <f t="shared" ref="N391:N454" si="75">IFERROR(IF(OR($P$2*$C391*$G391*$H391*$J391=0,$E391="",$F391=""),0,$M391/$V391),0)</f>
        <v>0</v>
      </c>
      <c r="O391" s="43">
        <f t="shared" ref="O391:O454" si="76">IF(OR($I391=0,$D391=0,$I391&lt;$D391),0,$I391-$D391)</f>
        <v>0</v>
      </c>
      <c r="P391" s="32"/>
      <c r="Q391" s="35"/>
      <c r="R391" s="36"/>
      <c r="S391" s="32"/>
      <c r="T391" s="10">
        <f t="shared" ref="T391:T454" si="77">IFERROR(IF(OR($P$2*$C391*$G391*$H391*$J391=0,$E391="",$F391=""),0,IF($W391="ME",$K391*5*$G391,$K391*50*$G391)),0)</f>
        <v>0</v>
      </c>
      <c r="U391" s="11">
        <f t="shared" ref="U391:U454" si="78">IFERROR(IF(OR($P$2*$C391*$G391*$V391*$H391=0,$E391="",$F391=""),0,IF($W391="ME",$D$3*$G391,$E$3*$G391)),0)</f>
        <v>0</v>
      </c>
      <c r="V391" s="11">
        <f t="shared" si="70"/>
        <v>0</v>
      </c>
      <c r="W391" s="12" t="str">
        <f t="shared" ref="W391:W454" si="79">LEFT($E391,2)</f>
        <v/>
      </c>
      <c r="X391" s="13">
        <f t="shared" si="71"/>
        <v>0</v>
      </c>
      <c r="Y391" s="10">
        <f t="shared" si="72"/>
        <v>625.3199999999996</v>
      </c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</row>
    <row r="392" spans="2:42" ht="12.75">
      <c r="B392" s="44">
        <f>IF($B391="№",1,MAX($B$7:$B391)+1)</f>
        <v>386</v>
      </c>
      <c r="C392" s="45">
        <f t="shared" ref="C392:C455" si="80">INT($D392)</f>
        <v>0</v>
      </c>
      <c r="D392" s="31"/>
      <c r="E392" s="32"/>
      <c r="F392" s="32"/>
      <c r="G392" s="33"/>
      <c r="H392" s="34"/>
      <c r="I392" s="31"/>
      <c r="J392" s="34"/>
      <c r="K392" s="40">
        <f t="shared" si="73"/>
        <v>0</v>
      </c>
      <c r="L392" s="41">
        <f t="shared" ref="L392:L455" si="81">IFERROR($K392*4,0)</f>
        <v>0</v>
      </c>
      <c r="M392" s="10">
        <f t="shared" si="74"/>
        <v>0</v>
      </c>
      <c r="N392" s="42">
        <f t="shared" si="75"/>
        <v>0</v>
      </c>
      <c r="O392" s="43">
        <f t="shared" si="76"/>
        <v>0</v>
      </c>
      <c r="P392" s="32"/>
      <c r="Q392" s="35"/>
      <c r="R392" s="36"/>
      <c r="S392" s="32"/>
      <c r="T392" s="10">
        <f t="shared" si="77"/>
        <v>0</v>
      </c>
      <c r="U392" s="11">
        <f t="shared" si="78"/>
        <v>0</v>
      </c>
      <c r="V392" s="11">
        <f t="shared" ref="V392:V455" si="82">IFERROR(IF($P$2*$C392*$G392=0,0,IF($V391="Сумма на момент открытия сделки",$P$2,$V391+$M391+$R391)),0)</f>
        <v>0</v>
      </c>
      <c r="W392" s="12" t="str">
        <f t="shared" si="79"/>
        <v/>
      </c>
      <c r="X392" s="13">
        <f t="shared" ref="X392:X455" si="83">$D392-INT($D392)</f>
        <v>0</v>
      </c>
      <c r="Y392" s="10">
        <f t="shared" ref="Y392:Y455" si="84">$Y391+$M392+$R392</f>
        <v>625.3199999999996</v>
      </c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</row>
    <row r="393" spans="2:42" ht="12.75">
      <c r="B393" s="44">
        <f>IF($B392="№",1,MAX($B$7:$B392)+1)</f>
        <v>387</v>
      </c>
      <c r="C393" s="45">
        <f t="shared" si="80"/>
        <v>0</v>
      </c>
      <c r="D393" s="31"/>
      <c r="E393" s="32"/>
      <c r="F393" s="32"/>
      <c r="G393" s="33"/>
      <c r="H393" s="34"/>
      <c r="I393" s="31"/>
      <c r="J393" s="34"/>
      <c r="K393" s="40">
        <f t="shared" si="73"/>
        <v>0</v>
      </c>
      <c r="L393" s="41">
        <f t="shared" si="81"/>
        <v>0</v>
      </c>
      <c r="M393" s="10">
        <f t="shared" si="74"/>
        <v>0</v>
      </c>
      <c r="N393" s="42">
        <f t="shared" si="75"/>
        <v>0</v>
      </c>
      <c r="O393" s="43">
        <f t="shared" si="76"/>
        <v>0</v>
      </c>
      <c r="P393" s="32"/>
      <c r="Q393" s="35"/>
      <c r="R393" s="36"/>
      <c r="S393" s="32"/>
      <c r="T393" s="10">
        <f t="shared" si="77"/>
        <v>0</v>
      </c>
      <c r="U393" s="11">
        <f t="shared" si="78"/>
        <v>0</v>
      </c>
      <c r="V393" s="11">
        <f t="shared" si="82"/>
        <v>0</v>
      </c>
      <c r="W393" s="12" t="str">
        <f t="shared" si="79"/>
        <v/>
      </c>
      <c r="X393" s="13">
        <f t="shared" si="83"/>
        <v>0</v>
      </c>
      <c r="Y393" s="10">
        <f t="shared" si="84"/>
        <v>625.3199999999996</v>
      </c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</row>
    <row r="394" spans="2:42" ht="12.75">
      <c r="B394" s="44">
        <f>IF($B393="№",1,MAX($B$7:$B393)+1)</f>
        <v>388</v>
      </c>
      <c r="C394" s="45">
        <f t="shared" si="80"/>
        <v>0</v>
      </c>
      <c r="D394" s="31"/>
      <c r="E394" s="32"/>
      <c r="F394" s="32"/>
      <c r="G394" s="33"/>
      <c r="H394" s="34"/>
      <c r="I394" s="31"/>
      <c r="J394" s="34"/>
      <c r="K394" s="40">
        <f t="shared" si="73"/>
        <v>0</v>
      </c>
      <c r="L394" s="41">
        <f t="shared" si="81"/>
        <v>0</v>
      </c>
      <c r="M394" s="10">
        <f t="shared" si="74"/>
        <v>0</v>
      </c>
      <c r="N394" s="42">
        <f t="shared" si="75"/>
        <v>0</v>
      </c>
      <c r="O394" s="43">
        <f t="shared" si="76"/>
        <v>0</v>
      </c>
      <c r="P394" s="32"/>
      <c r="Q394" s="35"/>
      <c r="R394" s="36"/>
      <c r="S394" s="32"/>
      <c r="T394" s="10">
        <f t="shared" si="77"/>
        <v>0</v>
      </c>
      <c r="U394" s="11">
        <f t="shared" si="78"/>
        <v>0</v>
      </c>
      <c r="V394" s="11">
        <f t="shared" si="82"/>
        <v>0</v>
      </c>
      <c r="W394" s="12" t="str">
        <f t="shared" si="79"/>
        <v/>
      </c>
      <c r="X394" s="13">
        <f t="shared" si="83"/>
        <v>0</v>
      </c>
      <c r="Y394" s="10">
        <f t="shared" si="84"/>
        <v>625.3199999999996</v>
      </c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</row>
    <row r="395" spans="2:42" ht="12.75">
      <c r="B395" s="44">
        <f>IF($B394="№",1,MAX($B$7:$B394)+1)</f>
        <v>389</v>
      </c>
      <c r="C395" s="45">
        <f t="shared" si="80"/>
        <v>0</v>
      </c>
      <c r="D395" s="31"/>
      <c r="E395" s="32"/>
      <c r="F395" s="32"/>
      <c r="G395" s="33"/>
      <c r="H395" s="34"/>
      <c r="I395" s="31"/>
      <c r="J395" s="34"/>
      <c r="K395" s="40">
        <f t="shared" si="73"/>
        <v>0</v>
      </c>
      <c r="L395" s="41">
        <f t="shared" si="81"/>
        <v>0</v>
      </c>
      <c r="M395" s="10">
        <f t="shared" si="74"/>
        <v>0</v>
      </c>
      <c r="N395" s="42">
        <f t="shared" si="75"/>
        <v>0</v>
      </c>
      <c r="O395" s="43">
        <f t="shared" si="76"/>
        <v>0</v>
      </c>
      <c r="P395" s="32"/>
      <c r="Q395" s="35"/>
      <c r="R395" s="36"/>
      <c r="S395" s="32"/>
      <c r="T395" s="10">
        <f t="shared" si="77"/>
        <v>0</v>
      </c>
      <c r="U395" s="11">
        <f t="shared" si="78"/>
        <v>0</v>
      </c>
      <c r="V395" s="11">
        <f t="shared" si="82"/>
        <v>0</v>
      </c>
      <c r="W395" s="12" t="str">
        <f t="shared" si="79"/>
        <v/>
      </c>
      <c r="X395" s="13">
        <f t="shared" si="83"/>
        <v>0</v>
      </c>
      <c r="Y395" s="10">
        <f t="shared" si="84"/>
        <v>625.3199999999996</v>
      </c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</row>
    <row r="396" spans="2:42" ht="12.75">
      <c r="B396" s="44">
        <f>IF($B395="№",1,MAX($B$7:$B395)+1)</f>
        <v>390</v>
      </c>
      <c r="C396" s="45">
        <f t="shared" si="80"/>
        <v>0</v>
      </c>
      <c r="D396" s="31"/>
      <c r="E396" s="32"/>
      <c r="F396" s="32"/>
      <c r="G396" s="33"/>
      <c r="H396" s="34"/>
      <c r="I396" s="31"/>
      <c r="J396" s="34"/>
      <c r="K396" s="40">
        <f t="shared" si="73"/>
        <v>0</v>
      </c>
      <c r="L396" s="41">
        <f t="shared" si="81"/>
        <v>0</v>
      </c>
      <c r="M396" s="10">
        <f t="shared" si="74"/>
        <v>0</v>
      </c>
      <c r="N396" s="42">
        <f t="shared" si="75"/>
        <v>0</v>
      </c>
      <c r="O396" s="43">
        <f t="shared" si="76"/>
        <v>0</v>
      </c>
      <c r="P396" s="32"/>
      <c r="Q396" s="35"/>
      <c r="R396" s="36"/>
      <c r="S396" s="32"/>
      <c r="T396" s="10">
        <f t="shared" si="77"/>
        <v>0</v>
      </c>
      <c r="U396" s="11">
        <f t="shared" si="78"/>
        <v>0</v>
      </c>
      <c r="V396" s="11">
        <f t="shared" si="82"/>
        <v>0</v>
      </c>
      <c r="W396" s="12" t="str">
        <f t="shared" si="79"/>
        <v/>
      </c>
      <c r="X396" s="13">
        <f t="shared" si="83"/>
        <v>0</v>
      </c>
      <c r="Y396" s="10">
        <f t="shared" si="84"/>
        <v>625.3199999999996</v>
      </c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</row>
    <row r="397" spans="2:42" ht="12.75">
      <c r="B397" s="44">
        <f>IF($B396="№",1,MAX($B$7:$B396)+1)</f>
        <v>391</v>
      </c>
      <c r="C397" s="45">
        <f t="shared" si="80"/>
        <v>0</v>
      </c>
      <c r="D397" s="31"/>
      <c r="E397" s="32"/>
      <c r="F397" s="32"/>
      <c r="G397" s="33"/>
      <c r="H397" s="34"/>
      <c r="I397" s="31"/>
      <c r="J397" s="34"/>
      <c r="K397" s="40">
        <f t="shared" si="73"/>
        <v>0</v>
      </c>
      <c r="L397" s="41">
        <f t="shared" si="81"/>
        <v>0</v>
      </c>
      <c r="M397" s="10">
        <f t="shared" si="74"/>
        <v>0</v>
      </c>
      <c r="N397" s="42">
        <f t="shared" si="75"/>
        <v>0</v>
      </c>
      <c r="O397" s="43">
        <f t="shared" si="76"/>
        <v>0</v>
      </c>
      <c r="P397" s="32"/>
      <c r="Q397" s="35"/>
      <c r="R397" s="36"/>
      <c r="S397" s="32"/>
      <c r="T397" s="10">
        <f t="shared" si="77"/>
        <v>0</v>
      </c>
      <c r="U397" s="11">
        <f t="shared" si="78"/>
        <v>0</v>
      </c>
      <c r="V397" s="11">
        <f t="shared" si="82"/>
        <v>0</v>
      </c>
      <c r="W397" s="12" t="str">
        <f t="shared" si="79"/>
        <v/>
      </c>
      <c r="X397" s="13">
        <f t="shared" si="83"/>
        <v>0</v>
      </c>
      <c r="Y397" s="10">
        <f t="shared" si="84"/>
        <v>625.3199999999996</v>
      </c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</row>
    <row r="398" spans="2:42" ht="12.75">
      <c r="B398" s="44">
        <f>IF($B397="№",1,MAX($B$7:$B397)+1)</f>
        <v>392</v>
      </c>
      <c r="C398" s="45">
        <f t="shared" si="80"/>
        <v>0</v>
      </c>
      <c r="D398" s="31"/>
      <c r="E398" s="32"/>
      <c r="F398" s="32"/>
      <c r="G398" s="33"/>
      <c r="H398" s="34"/>
      <c r="I398" s="31"/>
      <c r="J398" s="34"/>
      <c r="K398" s="40">
        <f t="shared" si="73"/>
        <v>0</v>
      </c>
      <c r="L398" s="41">
        <f t="shared" si="81"/>
        <v>0</v>
      </c>
      <c r="M398" s="10">
        <f t="shared" si="74"/>
        <v>0</v>
      </c>
      <c r="N398" s="42">
        <f t="shared" si="75"/>
        <v>0</v>
      </c>
      <c r="O398" s="43">
        <f t="shared" si="76"/>
        <v>0</v>
      </c>
      <c r="P398" s="32"/>
      <c r="Q398" s="35"/>
      <c r="R398" s="36"/>
      <c r="S398" s="32"/>
      <c r="T398" s="10">
        <f t="shared" si="77"/>
        <v>0</v>
      </c>
      <c r="U398" s="11">
        <f t="shared" si="78"/>
        <v>0</v>
      </c>
      <c r="V398" s="11">
        <f t="shared" si="82"/>
        <v>0</v>
      </c>
      <c r="W398" s="12" t="str">
        <f t="shared" si="79"/>
        <v/>
      </c>
      <c r="X398" s="13">
        <f t="shared" si="83"/>
        <v>0</v>
      </c>
      <c r="Y398" s="10">
        <f t="shared" si="84"/>
        <v>625.3199999999996</v>
      </c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</row>
    <row r="399" spans="2:42" ht="12.75">
      <c r="B399" s="44">
        <f>IF($B398="№",1,MAX($B$7:$B398)+1)</f>
        <v>393</v>
      </c>
      <c r="C399" s="45">
        <f t="shared" si="80"/>
        <v>0</v>
      </c>
      <c r="D399" s="31"/>
      <c r="E399" s="32"/>
      <c r="F399" s="32"/>
      <c r="G399" s="33"/>
      <c r="H399" s="34"/>
      <c r="I399" s="31"/>
      <c r="J399" s="34"/>
      <c r="K399" s="40">
        <f t="shared" si="73"/>
        <v>0</v>
      </c>
      <c r="L399" s="41">
        <f t="shared" si="81"/>
        <v>0</v>
      </c>
      <c r="M399" s="10">
        <f t="shared" si="74"/>
        <v>0</v>
      </c>
      <c r="N399" s="42">
        <f t="shared" si="75"/>
        <v>0</v>
      </c>
      <c r="O399" s="43">
        <f t="shared" si="76"/>
        <v>0</v>
      </c>
      <c r="P399" s="32"/>
      <c r="Q399" s="35"/>
      <c r="R399" s="36"/>
      <c r="S399" s="32"/>
      <c r="T399" s="10">
        <f t="shared" si="77"/>
        <v>0</v>
      </c>
      <c r="U399" s="11">
        <f t="shared" si="78"/>
        <v>0</v>
      </c>
      <c r="V399" s="11">
        <f t="shared" si="82"/>
        <v>0</v>
      </c>
      <c r="W399" s="12" t="str">
        <f t="shared" si="79"/>
        <v/>
      </c>
      <c r="X399" s="13">
        <f t="shared" si="83"/>
        <v>0</v>
      </c>
      <c r="Y399" s="10">
        <f t="shared" si="84"/>
        <v>625.3199999999996</v>
      </c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</row>
    <row r="400" spans="2:42" ht="12.75">
      <c r="B400" s="44">
        <f>IF($B399="№",1,MAX($B$7:$B399)+1)</f>
        <v>394</v>
      </c>
      <c r="C400" s="45">
        <f t="shared" si="80"/>
        <v>0</v>
      </c>
      <c r="D400" s="31"/>
      <c r="E400" s="32"/>
      <c r="F400" s="32"/>
      <c r="G400" s="33"/>
      <c r="H400" s="34"/>
      <c r="I400" s="31"/>
      <c r="J400" s="34"/>
      <c r="K400" s="40">
        <f t="shared" si="73"/>
        <v>0</v>
      </c>
      <c r="L400" s="41">
        <f t="shared" si="81"/>
        <v>0</v>
      </c>
      <c r="M400" s="10">
        <f t="shared" si="74"/>
        <v>0</v>
      </c>
      <c r="N400" s="42">
        <f t="shared" si="75"/>
        <v>0</v>
      </c>
      <c r="O400" s="43">
        <f t="shared" si="76"/>
        <v>0</v>
      </c>
      <c r="P400" s="32"/>
      <c r="Q400" s="35"/>
      <c r="R400" s="36"/>
      <c r="S400" s="32"/>
      <c r="T400" s="10">
        <f t="shared" si="77"/>
        <v>0</v>
      </c>
      <c r="U400" s="11">
        <f t="shared" si="78"/>
        <v>0</v>
      </c>
      <c r="V400" s="11">
        <f t="shared" si="82"/>
        <v>0</v>
      </c>
      <c r="W400" s="12" t="str">
        <f t="shared" si="79"/>
        <v/>
      </c>
      <c r="X400" s="13">
        <f t="shared" si="83"/>
        <v>0</v>
      </c>
      <c r="Y400" s="10">
        <f t="shared" si="84"/>
        <v>625.3199999999996</v>
      </c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</row>
    <row r="401" spans="2:42" ht="12.75">
      <c r="B401" s="44">
        <f>IF($B400="№",1,MAX($B$7:$B400)+1)</f>
        <v>395</v>
      </c>
      <c r="C401" s="45">
        <f t="shared" si="80"/>
        <v>0</v>
      </c>
      <c r="D401" s="31"/>
      <c r="E401" s="32"/>
      <c r="F401" s="32"/>
      <c r="G401" s="33"/>
      <c r="H401" s="34"/>
      <c r="I401" s="31"/>
      <c r="J401" s="34"/>
      <c r="K401" s="40">
        <f t="shared" si="73"/>
        <v>0</v>
      </c>
      <c r="L401" s="41">
        <f t="shared" si="81"/>
        <v>0</v>
      </c>
      <c r="M401" s="10">
        <f t="shared" si="74"/>
        <v>0</v>
      </c>
      <c r="N401" s="42">
        <f t="shared" si="75"/>
        <v>0</v>
      </c>
      <c r="O401" s="43">
        <f t="shared" si="76"/>
        <v>0</v>
      </c>
      <c r="P401" s="32"/>
      <c r="Q401" s="35"/>
      <c r="R401" s="36"/>
      <c r="S401" s="32"/>
      <c r="T401" s="10">
        <f t="shared" si="77"/>
        <v>0</v>
      </c>
      <c r="U401" s="11">
        <f t="shared" si="78"/>
        <v>0</v>
      </c>
      <c r="V401" s="11">
        <f t="shared" si="82"/>
        <v>0</v>
      </c>
      <c r="W401" s="12" t="str">
        <f t="shared" si="79"/>
        <v/>
      </c>
      <c r="X401" s="13">
        <f t="shared" si="83"/>
        <v>0</v>
      </c>
      <c r="Y401" s="10">
        <f t="shared" si="84"/>
        <v>625.3199999999996</v>
      </c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</row>
    <row r="402" spans="2:42" ht="12.75">
      <c r="B402" s="44">
        <f>IF($B401="№",1,MAX($B$7:$B401)+1)</f>
        <v>396</v>
      </c>
      <c r="C402" s="45">
        <f t="shared" si="80"/>
        <v>0</v>
      </c>
      <c r="D402" s="31"/>
      <c r="E402" s="32"/>
      <c r="F402" s="32"/>
      <c r="G402" s="33"/>
      <c r="H402" s="34"/>
      <c r="I402" s="31"/>
      <c r="J402" s="34"/>
      <c r="K402" s="40">
        <f t="shared" si="73"/>
        <v>0</v>
      </c>
      <c r="L402" s="41">
        <f t="shared" si="81"/>
        <v>0</v>
      </c>
      <c r="M402" s="10">
        <f t="shared" si="74"/>
        <v>0</v>
      </c>
      <c r="N402" s="42">
        <f t="shared" si="75"/>
        <v>0</v>
      </c>
      <c r="O402" s="43">
        <f t="shared" si="76"/>
        <v>0</v>
      </c>
      <c r="P402" s="32"/>
      <c r="Q402" s="35"/>
      <c r="R402" s="36"/>
      <c r="S402" s="32"/>
      <c r="T402" s="10">
        <f t="shared" si="77"/>
        <v>0</v>
      </c>
      <c r="U402" s="11">
        <f t="shared" si="78"/>
        <v>0</v>
      </c>
      <c r="V402" s="11">
        <f t="shared" si="82"/>
        <v>0</v>
      </c>
      <c r="W402" s="12" t="str">
        <f t="shared" si="79"/>
        <v/>
      </c>
      <c r="X402" s="13">
        <f t="shared" si="83"/>
        <v>0</v>
      </c>
      <c r="Y402" s="10">
        <f t="shared" si="84"/>
        <v>625.3199999999996</v>
      </c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</row>
    <row r="403" spans="2:42" ht="12.75">
      <c r="B403" s="44">
        <f>IF($B402="№",1,MAX($B$7:$B402)+1)</f>
        <v>397</v>
      </c>
      <c r="C403" s="45">
        <f t="shared" si="80"/>
        <v>0</v>
      </c>
      <c r="D403" s="31"/>
      <c r="E403" s="32"/>
      <c r="F403" s="32"/>
      <c r="G403" s="33"/>
      <c r="H403" s="34"/>
      <c r="I403" s="31"/>
      <c r="J403" s="34"/>
      <c r="K403" s="40">
        <f t="shared" si="73"/>
        <v>0</v>
      </c>
      <c r="L403" s="41">
        <f t="shared" si="81"/>
        <v>0</v>
      </c>
      <c r="M403" s="10">
        <f t="shared" si="74"/>
        <v>0</v>
      </c>
      <c r="N403" s="42">
        <f t="shared" si="75"/>
        <v>0</v>
      </c>
      <c r="O403" s="43">
        <f t="shared" si="76"/>
        <v>0</v>
      </c>
      <c r="P403" s="32"/>
      <c r="Q403" s="35"/>
      <c r="R403" s="36"/>
      <c r="S403" s="32"/>
      <c r="T403" s="10">
        <f t="shared" si="77"/>
        <v>0</v>
      </c>
      <c r="U403" s="11">
        <f t="shared" si="78"/>
        <v>0</v>
      </c>
      <c r="V403" s="11">
        <f t="shared" si="82"/>
        <v>0</v>
      </c>
      <c r="W403" s="12" t="str">
        <f t="shared" si="79"/>
        <v/>
      </c>
      <c r="X403" s="13">
        <f t="shared" si="83"/>
        <v>0</v>
      </c>
      <c r="Y403" s="10">
        <f t="shared" si="84"/>
        <v>625.3199999999996</v>
      </c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</row>
    <row r="404" spans="2:42" ht="12.75">
      <c r="B404" s="44">
        <f>IF($B403="№",1,MAX($B$7:$B403)+1)</f>
        <v>398</v>
      </c>
      <c r="C404" s="45">
        <f t="shared" si="80"/>
        <v>0</v>
      </c>
      <c r="D404" s="31"/>
      <c r="E404" s="32"/>
      <c r="F404" s="32"/>
      <c r="G404" s="33"/>
      <c r="H404" s="34"/>
      <c r="I404" s="31"/>
      <c r="J404" s="34"/>
      <c r="K404" s="40">
        <f t="shared" si="73"/>
        <v>0</v>
      </c>
      <c r="L404" s="41">
        <f t="shared" si="81"/>
        <v>0</v>
      </c>
      <c r="M404" s="10">
        <f t="shared" si="74"/>
        <v>0</v>
      </c>
      <c r="N404" s="42">
        <f t="shared" si="75"/>
        <v>0</v>
      </c>
      <c r="O404" s="43">
        <f t="shared" si="76"/>
        <v>0</v>
      </c>
      <c r="P404" s="32"/>
      <c r="Q404" s="35"/>
      <c r="R404" s="36"/>
      <c r="S404" s="32"/>
      <c r="T404" s="10">
        <f t="shared" si="77"/>
        <v>0</v>
      </c>
      <c r="U404" s="11">
        <f t="shared" si="78"/>
        <v>0</v>
      </c>
      <c r="V404" s="11">
        <f t="shared" si="82"/>
        <v>0</v>
      </c>
      <c r="W404" s="12" t="str">
        <f t="shared" si="79"/>
        <v/>
      </c>
      <c r="X404" s="13">
        <f t="shared" si="83"/>
        <v>0</v>
      </c>
      <c r="Y404" s="10">
        <f t="shared" si="84"/>
        <v>625.3199999999996</v>
      </c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</row>
    <row r="405" spans="2:42" ht="12.75">
      <c r="B405" s="44">
        <f>IF($B404="№",1,MAX($B$7:$B404)+1)</f>
        <v>399</v>
      </c>
      <c r="C405" s="45">
        <f t="shared" si="80"/>
        <v>0</v>
      </c>
      <c r="D405" s="31"/>
      <c r="E405" s="32"/>
      <c r="F405" s="32"/>
      <c r="G405" s="33"/>
      <c r="H405" s="34"/>
      <c r="I405" s="31"/>
      <c r="J405" s="34"/>
      <c r="K405" s="40">
        <f t="shared" si="73"/>
        <v>0</v>
      </c>
      <c r="L405" s="41">
        <f t="shared" si="81"/>
        <v>0</v>
      </c>
      <c r="M405" s="10">
        <f t="shared" si="74"/>
        <v>0</v>
      </c>
      <c r="N405" s="42">
        <f t="shared" si="75"/>
        <v>0</v>
      </c>
      <c r="O405" s="43">
        <f t="shared" si="76"/>
        <v>0</v>
      </c>
      <c r="P405" s="32"/>
      <c r="Q405" s="35"/>
      <c r="R405" s="36"/>
      <c r="S405" s="32"/>
      <c r="T405" s="10">
        <f t="shared" si="77"/>
        <v>0</v>
      </c>
      <c r="U405" s="11">
        <f t="shared" si="78"/>
        <v>0</v>
      </c>
      <c r="V405" s="11">
        <f t="shared" si="82"/>
        <v>0</v>
      </c>
      <c r="W405" s="12" t="str">
        <f t="shared" si="79"/>
        <v/>
      </c>
      <c r="X405" s="13">
        <f t="shared" si="83"/>
        <v>0</v>
      </c>
      <c r="Y405" s="10">
        <f t="shared" si="84"/>
        <v>625.3199999999996</v>
      </c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</row>
    <row r="406" spans="2:42" ht="12.75">
      <c r="B406" s="44">
        <f>IF($B405="№",1,MAX($B$7:$B405)+1)</f>
        <v>400</v>
      </c>
      <c r="C406" s="45">
        <f t="shared" si="80"/>
        <v>0</v>
      </c>
      <c r="D406" s="31"/>
      <c r="E406" s="32"/>
      <c r="F406" s="32"/>
      <c r="G406" s="33"/>
      <c r="H406" s="34"/>
      <c r="I406" s="31"/>
      <c r="J406" s="34"/>
      <c r="K406" s="40">
        <f t="shared" si="73"/>
        <v>0</v>
      </c>
      <c r="L406" s="41">
        <f t="shared" si="81"/>
        <v>0</v>
      </c>
      <c r="M406" s="10">
        <f t="shared" si="74"/>
        <v>0</v>
      </c>
      <c r="N406" s="42">
        <f t="shared" si="75"/>
        <v>0</v>
      </c>
      <c r="O406" s="43">
        <f t="shared" si="76"/>
        <v>0</v>
      </c>
      <c r="P406" s="32"/>
      <c r="Q406" s="35"/>
      <c r="R406" s="36"/>
      <c r="S406" s="32"/>
      <c r="T406" s="10">
        <f t="shared" si="77"/>
        <v>0</v>
      </c>
      <c r="U406" s="11">
        <f t="shared" si="78"/>
        <v>0</v>
      </c>
      <c r="V406" s="11">
        <f t="shared" si="82"/>
        <v>0</v>
      </c>
      <c r="W406" s="12" t="str">
        <f t="shared" si="79"/>
        <v/>
      </c>
      <c r="X406" s="13">
        <f t="shared" si="83"/>
        <v>0</v>
      </c>
      <c r="Y406" s="10">
        <f t="shared" si="84"/>
        <v>625.3199999999996</v>
      </c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</row>
    <row r="407" spans="2:42" ht="12.75">
      <c r="B407" s="44">
        <f>IF($B406="№",1,MAX($B$7:$B406)+1)</f>
        <v>401</v>
      </c>
      <c r="C407" s="45">
        <f t="shared" si="80"/>
        <v>0</v>
      </c>
      <c r="D407" s="31"/>
      <c r="E407" s="32"/>
      <c r="F407" s="32"/>
      <c r="G407" s="33"/>
      <c r="H407" s="34"/>
      <c r="I407" s="31"/>
      <c r="J407" s="34"/>
      <c r="K407" s="40">
        <f t="shared" si="73"/>
        <v>0</v>
      </c>
      <c r="L407" s="41">
        <f t="shared" si="81"/>
        <v>0</v>
      </c>
      <c r="M407" s="10">
        <f t="shared" si="74"/>
        <v>0</v>
      </c>
      <c r="N407" s="42">
        <f t="shared" si="75"/>
        <v>0</v>
      </c>
      <c r="O407" s="43">
        <f t="shared" si="76"/>
        <v>0</v>
      </c>
      <c r="P407" s="32"/>
      <c r="Q407" s="35"/>
      <c r="R407" s="36"/>
      <c r="S407" s="32"/>
      <c r="T407" s="10">
        <f t="shared" si="77"/>
        <v>0</v>
      </c>
      <c r="U407" s="11">
        <f t="shared" si="78"/>
        <v>0</v>
      </c>
      <c r="V407" s="11">
        <f t="shared" si="82"/>
        <v>0</v>
      </c>
      <c r="W407" s="12" t="str">
        <f t="shared" si="79"/>
        <v/>
      </c>
      <c r="X407" s="13">
        <f t="shared" si="83"/>
        <v>0</v>
      </c>
      <c r="Y407" s="10">
        <f t="shared" si="84"/>
        <v>625.3199999999996</v>
      </c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</row>
    <row r="408" spans="2:42" ht="12.75">
      <c r="B408" s="44">
        <f>IF($B407="№",1,MAX($B$7:$B407)+1)</f>
        <v>402</v>
      </c>
      <c r="C408" s="45">
        <f t="shared" si="80"/>
        <v>0</v>
      </c>
      <c r="D408" s="31"/>
      <c r="E408" s="32"/>
      <c r="F408" s="32"/>
      <c r="G408" s="33"/>
      <c r="H408" s="34"/>
      <c r="I408" s="31"/>
      <c r="J408" s="34"/>
      <c r="K408" s="40">
        <f t="shared" si="73"/>
        <v>0</v>
      </c>
      <c r="L408" s="41">
        <f t="shared" si="81"/>
        <v>0</v>
      </c>
      <c r="M408" s="10">
        <f t="shared" si="74"/>
        <v>0</v>
      </c>
      <c r="N408" s="42">
        <f t="shared" si="75"/>
        <v>0</v>
      </c>
      <c r="O408" s="43">
        <f t="shared" si="76"/>
        <v>0</v>
      </c>
      <c r="P408" s="32"/>
      <c r="Q408" s="35"/>
      <c r="R408" s="36"/>
      <c r="S408" s="32"/>
      <c r="T408" s="10">
        <f t="shared" si="77"/>
        <v>0</v>
      </c>
      <c r="U408" s="11">
        <f t="shared" si="78"/>
        <v>0</v>
      </c>
      <c r="V408" s="11">
        <f t="shared" si="82"/>
        <v>0</v>
      </c>
      <c r="W408" s="12" t="str">
        <f t="shared" si="79"/>
        <v/>
      </c>
      <c r="X408" s="13">
        <f t="shared" si="83"/>
        <v>0</v>
      </c>
      <c r="Y408" s="10">
        <f t="shared" si="84"/>
        <v>625.3199999999996</v>
      </c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</row>
    <row r="409" spans="2:42" ht="12.75">
      <c r="B409" s="44">
        <f>IF($B408="№",1,MAX($B$7:$B408)+1)</f>
        <v>403</v>
      </c>
      <c r="C409" s="45">
        <f t="shared" si="80"/>
        <v>0</v>
      </c>
      <c r="D409" s="31"/>
      <c r="E409" s="32"/>
      <c r="F409" s="32"/>
      <c r="G409" s="33"/>
      <c r="H409" s="34"/>
      <c r="I409" s="31"/>
      <c r="J409" s="34"/>
      <c r="K409" s="40">
        <f t="shared" si="73"/>
        <v>0</v>
      </c>
      <c r="L409" s="41">
        <f t="shared" si="81"/>
        <v>0</v>
      </c>
      <c r="M409" s="10">
        <f t="shared" si="74"/>
        <v>0</v>
      </c>
      <c r="N409" s="42">
        <f t="shared" si="75"/>
        <v>0</v>
      </c>
      <c r="O409" s="43">
        <f t="shared" si="76"/>
        <v>0</v>
      </c>
      <c r="P409" s="32"/>
      <c r="Q409" s="35"/>
      <c r="R409" s="36"/>
      <c r="S409" s="32"/>
      <c r="T409" s="10">
        <f t="shared" si="77"/>
        <v>0</v>
      </c>
      <c r="U409" s="11">
        <f t="shared" si="78"/>
        <v>0</v>
      </c>
      <c r="V409" s="11">
        <f t="shared" si="82"/>
        <v>0</v>
      </c>
      <c r="W409" s="12" t="str">
        <f t="shared" si="79"/>
        <v/>
      </c>
      <c r="X409" s="13">
        <f t="shared" si="83"/>
        <v>0</v>
      </c>
      <c r="Y409" s="10">
        <f t="shared" si="84"/>
        <v>625.3199999999996</v>
      </c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</row>
    <row r="410" spans="2:42" ht="12.75">
      <c r="B410" s="44">
        <f>IF($B409="№",1,MAX($B$7:$B409)+1)</f>
        <v>404</v>
      </c>
      <c r="C410" s="45">
        <f t="shared" si="80"/>
        <v>0</v>
      </c>
      <c r="D410" s="31"/>
      <c r="E410" s="32"/>
      <c r="F410" s="32"/>
      <c r="G410" s="33"/>
      <c r="H410" s="34"/>
      <c r="I410" s="31"/>
      <c r="J410" s="34"/>
      <c r="K410" s="40">
        <f t="shared" si="73"/>
        <v>0</v>
      </c>
      <c r="L410" s="41">
        <f t="shared" si="81"/>
        <v>0</v>
      </c>
      <c r="M410" s="10">
        <f t="shared" si="74"/>
        <v>0</v>
      </c>
      <c r="N410" s="42">
        <f t="shared" si="75"/>
        <v>0</v>
      </c>
      <c r="O410" s="43">
        <f t="shared" si="76"/>
        <v>0</v>
      </c>
      <c r="P410" s="32"/>
      <c r="Q410" s="35"/>
      <c r="R410" s="36"/>
      <c r="S410" s="32"/>
      <c r="T410" s="10">
        <f t="shared" si="77"/>
        <v>0</v>
      </c>
      <c r="U410" s="11">
        <f t="shared" si="78"/>
        <v>0</v>
      </c>
      <c r="V410" s="11">
        <f t="shared" si="82"/>
        <v>0</v>
      </c>
      <c r="W410" s="12" t="str">
        <f t="shared" si="79"/>
        <v/>
      </c>
      <c r="X410" s="13">
        <f t="shared" si="83"/>
        <v>0</v>
      </c>
      <c r="Y410" s="10">
        <f t="shared" si="84"/>
        <v>625.3199999999996</v>
      </c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</row>
    <row r="411" spans="2:42" ht="12.75">
      <c r="B411" s="44">
        <f>IF($B410="№",1,MAX($B$7:$B410)+1)</f>
        <v>405</v>
      </c>
      <c r="C411" s="45">
        <f t="shared" si="80"/>
        <v>0</v>
      </c>
      <c r="D411" s="31"/>
      <c r="E411" s="32"/>
      <c r="F411" s="32"/>
      <c r="G411" s="33"/>
      <c r="H411" s="34"/>
      <c r="I411" s="31"/>
      <c r="J411" s="34"/>
      <c r="K411" s="40">
        <f t="shared" si="73"/>
        <v>0</v>
      </c>
      <c r="L411" s="41">
        <f t="shared" si="81"/>
        <v>0</v>
      </c>
      <c r="M411" s="10">
        <f t="shared" si="74"/>
        <v>0</v>
      </c>
      <c r="N411" s="42">
        <f t="shared" si="75"/>
        <v>0</v>
      </c>
      <c r="O411" s="43">
        <f t="shared" si="76"/>
        <v>0</v>
      </c>
      <c r="P411" s="32"/>
      <c r="Q411" s="35"/>
      <c r="R411" s="36"/>
      <c r="S411" s="32"/>
      <c r="T411" s="10">
        <f t="shared" si="77"/>
        <v>0</v>
      </c>
      <c r="U411" s="11">
        <f t="shared" si="78"/>
        <v>0</v>
      </c>
      <c r="V411" s="11">
        <f t="shared" si="82"/>
        <v>0</v>
      </c>
      <c r="W411" s="12" t="str">
        <f t="shared" si="79"/>
        <v/>
      </c>
      <c r="X411" s="13">
        <f t="shared" si="83"/>
        <v>0</v>
      </c>
      <c r="Y411" s="10">
        <f t="shared" si="84"/>
        <v>625.3199999999996</v>
      </c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</row>
    <row r="412" spans="2:42" ht="12.75">
      <c r="B412" s="44">
        <f>IF($B411="№",1,MAX($B$7:$B411)+1)</f>
        <v>406</v>
      </c>
      <c r="C412" s="45">
        <f t="shared" si="80"/>
        <v>0</v>
      </c>
      <c r="D412" s="31"/>
      <c r="E412" s="32"/>
      <c r="F412" s="32"/>
      <c r="G412" s="33"/>
      <c r="H412" s="34"/>
      <c r="I412" s="31"/>
      <c r="J412" s="34"/>
      <c r="K412" s="40">
        <f t="shared" si="73"/>
        <v>0</v>
      </c>
      <c r="L412" s="41">
        <f t="shared" si="81"/>
        <v>0</v>
      </c>
      <c r="M412" s="10">
        <f t="shared" si="74"/>
        <v>0</v>
      </c>
      <c r="N412" s="42">
        <f t="shared" si="75"/>
        <v>0</v>
      </c>
      <c r="O412" s="43">
        <f t="shared" si="76"/>
        <v>0</v>
      </c>
      <c r="P412" s="32"/>
      <c r="Q412" s="35"/>
      <c r="R412" s="36"/>
      <c r="S412" s="32"/>
      <c r="T412" s="10">
        <f t="shared" si="77"/>
        <v>0</v>
      </c>
      <c r="U412" s="11">
        <f t="shared" si="78"/>
        <v>0</v>
      </c>
      <c r="V412" s="11">
        <f t="shared" si="82"/>
        <v>0</v>
      </c>
      <c r="W412" s="12" t="str">
        <f t="shared" si="79"/>
        <v/>
      </c>
      <c r="X412" s="13">
        <f t="shared" si="83"/>
        <v>0</v>
      </c>
      <c r="Y412" s="10">
        <f t="shared" si="84"/>
        <v>625.3199999999996</v>
      </c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</row>
    <row r="413" spans="2:42" ht="12.75">
      <c r="B413" s="44">
        <f>IF($B412="№",1,MAX($B$7:$B412)+1)</f>
        <v>407</v>
      </c>
      <c r="C413" s="45">
        <f t="shared" si="80"/>
        <v>0</v>
      </c>
      <c r="D413" s="31"/>
      <c r="E413" s="32"/>
      <c r="F413" s="32"/>
      <c r="G413" s="33"/>
      <c r="H413" s="34"/>
      <c r="I413" s="31"/>
      <c r="J413" s="34"/>
      <c r="K413" s="40">
        <f t="shared" si="73"/>
        <v>0</v>
      </c>
      <c r="L413" s="41">
        <f t="shared" si="81"/>
        <v>0</v>
      </c>
      <c r="M413" s="10">
        <f t="shared" si="74"/>
        <v>0</v>
      </c>
      <c r="N413" s="42">
        <f t="shared" si="75"/>
        <v>0</v>
      </c>
      <c r="O413" s="43">
        <f t="shared" si="76"/>
        <v>0</v>
      </c>
      <c r="P413" s="32"/>
      <c r="Q413" s="35"/>
      <c r="R413" s="36"/>
      <c r="S413" s="32"/>
      <c r="T413" s="10">
        <f t="shared" si="77"/>
        <v>0</v>
      </c>
      <c r="U413" s="11">
        <f t="shared" si="78"/>
        <v>0</v>
      </c>
      <c r="V413" s="11">
        <f t="shared" si="82"/>
        <v>0</v>
      </c>
      <c r="W413" s="12" t="str">
        <f t="shared" si="79"/>
        <v/>
      </c>
      <c r="X413" s="13">
        <f t="shared" si="83"/>
        <v>0</v>
      </c>
      <c r="Y413" s="10">
        <f t="shared" si="84"/>
        <v>625.3199999999996</v>
      </c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</row>
    <row r="414" spans="2:42" ht="12.75">
      <c r="B414" s="44">
        <f>IF($B413="№",1,MAX($B$7:$B413)+1)</f>
        <v>408</v>
      </c>
      <c r="C414" s="45">
        <f t="shared" si="80"/>
        <v>0</v>
      </c>
      <c r="D414" s="31"/>
      <c r="E414" s="32"/>
      <c r="F414" s="32"/>
      <c r="G414" s="33"/>
      <c r="H414" s="34"/>
      <c r="I414" s="31"/>
      <c r="J414" s="34"/>
      <c r="K414" s="40">
        <f t="shared" si="73"/>
        <v>0</v>
      </c>
      <c r="L414" s="41">
        <f t="shared" si="81"/>
        <v>0</v>
      </c>
      <c r="M414" s="10">
        <f t="shared" si="74"/>
        <v>0</v>
      </c>
      <c r="N414" s="42">
        <f t="shared" si="75"/>
        <v>0</v>
      </c>
      <c r="O414" s="43">
        <f t="shared" si="76"/>
        <v>0</v>
      </c>
      <c r="P414" s="32"/>
      <c r="Q414" s="35"/>
      <c r="R414" s="36"/>
      <c r="S414" s="32"/>
      <c r="T414" s="10">
        <f t="shared" si="77"/>
        <v>0</v>
      </c>
      <c r="U414" s="11">
        <f t="shared" si="78"/>
        <v>0</v>
      </c>
      <c r="V414" s="11">
        <f t="shared" si="82"/>
        <v>0</v>
      </c>
      <c r="W414" s="12" t="str">
        <f t="shared" si="79"/>
        <v/>
      </c>
      <c r="X414" s="13">
        <f t="shared" si="83"/>
        <v>0</v>
      </c>
      <c r="Y414" s="10">
        <f t="shared" si="84"/>
        <v>625.3199999999996</v>
      </c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</row>
    <row r="415" spans="2:42" ht="12.75">
      <c r="B415" s="44">
        <f>IF($B414="№",1,MAX($B$7:$B414)+1)</f>
        <v>409</v>
      </c>
      <c r="C415" s="45">
        <f t="shared" si="80"/>
        <v>0</v>
      </c>
      <c r="D415" s="31"/>
      <c r="E415" s="32"/>
      <c r="F415" s="32"/>
      <c r="G415" s="33"/>
      <c r="H415" s="34"/>
      <c r="I415" s="31"/>
      <c r="J415" s="34"/>
      <c r="K415" s="40">
        <f t="shared" si="73"/>
        <v>0</v>
      </c>
      <c r="L415" s="41">
        <f t="shared" si="81"/>
        <v>0</v>
      </c>
      <c r="M415" s="10">
        <f t="shared" si="74"/>
        <v>0</v>
      </c>
      <c r="N415" s="42">
        <f t="shared" si="75"/>
        <v>0</v>
      </c>
      <c r="O415" s="43">
        <f t="shared" si="76"/>
        <v>0</v>
      </c>
      <c r="P415" s="32"/>
      <c r="Q415" s="35"/>
      <c r="R415" s="36"/>
      <c r="S415" s="32"/>
      <c r="T415" s="10">
        <f t="shared" si="77"/>
        <v>0</v>
      </c>
      <c r="U415" s="11">
        <f t="shared" si="78"/>
        <v>0</v>
      </c>
      <c r="V415" s="11">
        <f t="shared" si="82"/>
        <v>0</v>
      </c>
      <c r="W415" s="12" t="str">
        <f t="shared" si="79"/>
        <v/>
      </c>
      <c r="X415" s="13">
        <f t="shared" si="83"/>
        <v>0</v>
      </c>
      <c r="Y415" s="10">
        <f t="shared" si="84"/>
        <v>625.3199999999996</v>
      </c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</row>
    <row r="416" spans="2:42" ht="12.75">
      <c r="B416" s="44">
        <f>IF($B415="№",1,MAX($B$7:$B415)+1)</f>
        <v>410</v>
      </c>
      <c r="C416" s="45">
        <f t="shared" si="80"/>
        <v>0</v>
      </c>
      <c r="D416" s="31"/>
      <c r="E416" s="32"/>
      <c r="F416" s="32"/>
      <c r="G416" s="33"/>
      <c r="H416" s="34"/>
      <c r="I416" s="31"/>
      <c r="J416" s="34"/>
      <c r="K416" s="40">
        <f t="shared" si="73"/>
        <v>0</v>
      </c>
      <c r="L416" s="41">
        <f t="shared" si="81"/>
        <v>0</v>
      </c>
      <c r="M416" s="10">
        <f t="shared" si="74"/>
        <v>0</v>
      </c>
      <c r="N416" s="42">
        <f t="shared" si="75"/>
        <v>0</v>
      </c>
      <c r="O416" s="43">
        <f t="shared" si="76"/>
        <v>0</v>
      </c>
      <c r="P416" s="32"/>
      <c r="Q416" s="35"/>
      <c r="R416" s="36"/>
      <c r="S416" s="32"/>
      <c r="T416" s="10">
        <f t="shared" si="77"/>
        <v>0</v>
      </c>
      <c r="U416" s="11">
        <f t="shared" si="78"/>
        <v>0</v>
      </c>
      <c r="V416" s="11">
        <f t="shared" si="82"/>
        <v>0</v>
      </c>
      <c r="W416" s="12" t="str">
        <f t="shared" si="79"/>
        <v/>
      </c>
      <c r="X416" s="13">
        <f t="shared" si="83"/>
        <v>0</v>
      </c>
      <c r="Y416" s="10">
        <f t="shared" si="84"/>
        <v>625.3199999999996</v>
      </c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</row>
    <row r="417" spans="2:42" ht="12.75">
      <c r="B417" s="44">
        <f>IF($B416="№",1,MAX($B$7:$B416)+1)</f>
        <v>411</v>
      </c>
      <c r="C417" s="45">
        <f t="shared" si="80"/>
        <v>0</v>
      </c>
      <c r="D417" s="31"/>
      <c r="E417" s="32"/>
      <c r="F417" s="32"/>
      <c r="G417" s="33"/>
      <c r="H417" s="34"/>
      <c r="I417" s="31"/>
      <c r="J417" s="34"/>
      <c r="K417" s="40">
        <f t="shared" si="73"/>
        <v>0</v>
      </c>
      <c r="L417" s="41">
        <f t="shared" si="81"/>
        <v>0</v>
      </c>
      <c r="M417" s="10">
        <f t="shared" si="74"/>
        <v>0</v>
      </c>
      <c r="N417" s="42">
        <f t="shared" si="75"/>
        <v>0</v>
      </c>
      <c r="O417" s="43">
        <f t="shared" si="76"/>
        <v>0</v>
      </c>
      <c r="P417" s="32"/>
      <c r="Q417" s="35"/>
      <c r="R417" s="36"/>
      <c r="S417" s="32"/>
      <c r="T417" s="10">
        <f t="shared" si="77"/>
        <v>0</v>
      </c>
      <c r="U417" s="11">
        <f t="shared" si="78"/>
        <v>0</v>
      </c>
      <c r="V417" s="11">
        <f t="shared" si="82"/>
        <v>0</v>
      </c>
      <c r="W417" s="12" t="str">
        <f t="shared" si="79"/>
        <v/>
      </c>
      <c r="X417" s="13">
        <f t="shared" si="83"/>
        <v>0</v>
      </c>
      <c r="Y417" s="10">
        <f t="shared" si="84"/>
        <v>625.3199999999996</v>
      </c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</row>
    <row r="418" spans="2:42" ht="12.75">
      <c r="B418" s="44">
        <f>IF($B417="№",1,MAX($B$7:$B417)+1)</f>
        <v>412</v>
      </c>
      <c r="C418" s="45">
        <f t="shared" si="80"/>
        <v>0</v>
      </c>
      <c r="D418" s="31"/>
      <c r="E418" s="32"/>
      <c r="F418" s="32"/>
      <c r="G418" s="33"/>
      <c r="H418" s="34"/>
      <c r="I418" s="31"/>
      <c r="J418" s="34"/>
      <c r="K418" s="40">
        <f t="shared" si="73"/>
        <v>0</v>
      </c>
      <c r="L418" s="41">
        <f t="shared" si="81"/>
        <v>0</v>
      </c>
      <c r="M418" s="10">
        <f t="shared" si="74"/>
        <v>0</v>
      </c>
      <c r="N418" s="42">
        <f t="shared" si="75"/>
        <v>0</v>
      </c>
      <c r="O418" s="43">
        <f t="shared" si="76"/>
        <v>0</v>
      </c>
      <c r="P418" s="32"/>
      <c r="Q418" s="35"/>
      <c r="R418" s="36"/>
      <c r="S418" s="32"/>
      <c r="T418" s="10">
        <f t="shared" si="77"/>
        <v>0</v>
      </c>
      <c r="U418" s="11">
        <f t="shared" si="78"/>
        <v>0</v>
      </c>
      <c r="V418" s="11">
        <f t="shared" si="82"/>
        <v>0</v>
      </c>
      <c r="W418" s="12" t="str">
        <f t="shared" si="79"/>
        <v/>
      </c>
      <c r="X418" s="13">
        <f t="shared" si="83"/>
        <v>0</v>
      </c>
      <c r="Y418" s="10">
        <f t="shared" si="84"/>
        <v>625.3199999999996</v>
      </c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</row>
    <row r="419" spans="2:42" ht="12.75">
      <c r="B419" s="44">
        <f>IF($B418="№",1,MAX($B$7:$B418)+1)</f>
        <v>413</v>
      </c>
      <c r="C419" s="45">
        <f t="shared" si="80"/>
        <v>0</v>
      </c>
      <c r="D419" s="31"/>
      <c r="E419" s="32"/>
      <c r="F419" s="32"/>
      <c r="G419" s="33"/>
      <c r="H419" s="34"/>
      <c r="I419" s="31"/>
      <c r="J419" s="34"/>
      <c r="K419" s="40">
        <f t="shared" si="73"/>
        <v>0</v>
      </c>
      <c r="L419" s="41">
        <f t="shared" si="81"/>
        <v>0</v>
      </c>
      <c r="M419" s="10">
        <f t="shared" si="74"/>
        <v>0</v>
      </c>
      <c r="N419" s="42">
        <f t="shared" si="75"/>
        <v>0</v>
      </c>
      <c r="O419" s="43">
        <f t="shared" si="76"/>
        <v>0</v>
      </c>
      <c r="P419" s="32"/>
      <c r="Q419" s="35"/>
      <c r="R419" s="36"/>
      <c r="S419" s="32"/>
      <c r="T419" s="10">
        <f t="shared" si="77"/>
        <v>0</v>
      </c>
      <c r="U419" s="11">
        <f t="shared" si="78"/>
        <v>0</v>
      </c>
      <c r="V419" s="11">
        <f t="shared" si="82"/>
        <v>0</v>
      </c>
      <c r="W419" s="12" t="str">
        <f t="shared" si="79"/>
        <v/>
      </c>
      <c r="X419" s="13">
        <f t="shared" si="83"/>
        <v>0</v>
      </c>
      <c r="Y419" s="10">
        <f t="shared" si="84"/>
        <v>625.3199999999996</v>
      </c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</row>
    <row r="420" spans="2:42" ht="12.75">
      <c r="B420" s="44">
        <f>IF($B419="№",1,MAX($B$7:$B419)+1)</f>
        <v>414</v>
      </c>
      <c r="C420" s="45">
        <f t="shared" si="80"/>
        <v>0</v>
      </c>
      <c r="D420" s="31"/>
      <c r="E420" s="32"/>
      <c r="F420" s="32"/>
      <c r="G420" s="33"/>
      <c r="H420" s="34"/>
      <c r="I420" s="31"/>
      <c r="J420" s="34"/>
      <c r="K420" s="40">
        <f t="shared" si="73"/>
        <v>0</v>
      </c>
      <c r="L420" s="41">
        <f t="shared" si="81"/>
        <v>0</v>
      </c>
      <c r="M420" s="10">
        <f t="shared" si="74"/>
        <v>0</v>
      </c>
      <c r="N420" s="42">
        <f t="shared" si="75"/>
        <v>0</v>
      </c>
      <c r="O420" s="43">
        <f t="shared" si="76"/>
        <v>0</v>
      </c>
      <c r="P420" s="32"/>
      <c r="Q420" s="35"/>
      <c r="R420" s="36"/>
      <c r="S420" s="32"/>
      <c r="T420" s="10">
        <f t="shared" si="77"/>
        <v>0</v>
      </c>
      <c r="U420" s="11">
        <f t="shared" si="78"/>
        <v>0</v>
      </c>
      <c r="V420" s="11">
        <f t="shared" si="82"/>
        <v>0</v>
      </c>
      <c r="W420" s="12" t="str">
        <f t="shared" si="79"/>
        <v/>
      </c>
      <c r="X420" s="13">
        <f t="shared" si="83"/>
        <v>0</v>
      </c>
      <c r="Y420" s="10">
        <f t="shared" si="84"/>
        <v>625.3199999999996</v>
      </c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</row>
    <row r="421" spans="2:42" ht="12.75">
      <c r="B421" s="44">
        <f>IF($B420="№",1,MAX($B$7:$B420)+1)</f>
        <v>415</v>
      </c>
      <c r="C421" s="45">
        <f t="shared" si="80"/>
        <v>0</v>
      </c>
      <c r="D421" s="31"/>
      <c r="E421" s="32"/>
      <c r="F421" s="32"/>
      <c r="G421" s="33"/>
      <c r="H421" s="34"/>
      <c r="I421" s="31"/>
      <c r="J421" s="34"/>
      <c r="K421" s="40">
        <f t="shared" si="73"/>
        <v>0</v>
      </c>
      <c r="L421" s="41">
        <f t="shared" si="81"/>
        <v>0</v>
      </c>
      <c r="M421" s="10">
        <f t="shared" si="74"/>
        <v>0</v>
      </c>
      <c r="N421" s="42">
        <f t="shared" si="75"/>
        <v>0</v>
      </c>
      <c r="O421" s="43">
        <f t="shared" si="76"/>
        <v>0</v>
      </c>
      <c r="P421" s="32"/>
      <c r="Q421" s="35"/>
      <c r="R421" s="36"/>
      <c r="S421" s="32"/>
      <c r="T421" s="10">
        <f t="shared" si="77"/>
        <v>0</v>
      </c>
      <c r="U421" s="11">
        <f t="shared" si="78"/>
        <v>0</v>
      </c>
      <c r="V421" s="11">
        <f t="shared" si="82"/>
        <v>0</v>
      </c>
      <c r="W421" s="12" t="str">
        <f t="shared" si="79"/>
        <v/>
      </c>
      <c r="X421" s="13">
        <f t="shared" si="83"/>
        <v>0</v>
      </c>
      <c r="Y421" s="10">
        <f t="shared" si="84"/>
        <v>625.3199999999996</v>
      </c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</row>
    <row r="422" spans="2:42" ht="12.75">
      <c r="B422" s="44">
        <f>IF($B421="№",1,MAX($B$7:$B421)+1)</f>
        <v>416</v>
      </c>
      <c r="C422" s="45">
        <f t="shared" si="80"/>
        <v>0</v>
      </c>
      <c r="D422" s="31"/>
      <c r="E422" s="32"/>
      <c r="F422" s="32"/>
      <c r="G422" s="33"/>
      <c r="H422" s="34"/>
      <c r="I422" s="31"/>
      <c r="J422" s="34"/>
      <c r="K422" s="40">
        <f t="shared" si="73"/>
        <v>0</v>
      </c>
      <c r="L422" s="41">
        <f t="shared" si="81"/>
        <v>0</v>
      </c>
      <c r="M422" s="10">
        <f t="shared" si="74"/>
        <v>0</v>
      </c>
      <c r="N422" s="42">
        <f t="shared" si="75"/>
        <v>0</v>
      </c>
      <c r="O422" s="43">
        <f t="shared" si="76"/>
        <v>0</v>
      </c>
      <c r="P422" s="32"/>
      <c r="Q422" s="35"/>
      <c r="R422" s="36"/>
      <c r="S422" s="32"/>
      <c r="T422" s="10">
        <f t="shared" si="77"/>
        <v>0</v>
      </c>
      <c r="U422" s="11">
        <f t="shared" si="78"/>
        <v>0</v>
      </c>
      <c r="V422" s="11">
        <f t="shared" si="82"/>
        <v>0</v>
      </c>
      <c r="W422" s="12" t="str">
        <f t="shared" si="79"/>
        <v/>
      </c>
      <c r="X422" s="13">
        <f t="shared" si="83"/>
        <v>0</v>
      </c>
      <c r="Y422" s="10">
        <f t="shared" si="84"/>
        <v>625.3199999999996</v>
      </c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</row>
    <row r="423" spans="2:42" ht="12.75">
      <c r="B423" s="44">
        <f>IF($B422="№",1,MAX($B$7:$B422)+1)</f>
        <v>417</v>
      </c>
      <c r="C423" s="45">
        <f t="shared" si="80"/>
        <v>0</v>
      </c>
      <c r="D423" s="31"/>
      <c r="E423" s="32"/>
      <c r="F423" s="32"/>
      <c r="G423" s="33"/>
      <c r="H423" s="34"/>
      <c r="I423" s="31"/>
      <c r="J423" s="34"/>
      <c r="K423" s="40">
        <f t="shared" si="73"/>
        <v>0</v>
      </c>
      <c r="L423" s="41">
        <f t="shared" si="81"/>
        <v>0</v>
      </c>
      <c r="M423" s="10">
        <f t="shared" si="74"/>
        <v>0</v>
      </c>
      <c r="N423" s="42">
        <f t="shared" si="75"/>
        <v>0</v>
      </c>
      <c r="O423" s="43">
        <f t="shared" si="76"/>
        <v>0</v>
      </c>
      <c r="P423" s="32"/>
      <c r="Q423" s="35"/>
      <c r="R423" s="36"/>
      <c r="S423" s="32"/>
      <c r="T423" s="10">
        <f t="shared" si="77"/>
        <v>0</v>
      </c>
      <c r="U423" s="11">
        <f t="shared" si="78"/>
        <v>0</v>
      </c>
      <c r="V423" s="11">
        <f t="shared" si="82"/>
        <v>0</v>
      </c>
      <c r="W423" s="12" t="str">
        <f t="shared" si="79"/>
        <v/>
      </c>
      <c r="X423" s="13">
        <f t="shared" si="83"/>
        <v>0</v>
      </c>
      <c r="Y423" s="10">
        <f t="shared" si="84"/>
        <v>625.3199999999996</v>
      </c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</row>
    <row r="424" spans="2:42" ht="12.75">
      <c r="B424" s="44">
        <f>IF($B423="№",1,MAX($B$7:$B423)+1)</f>
        <v>418</v>
      </c>
      <c r="C424" s="45">
        <f t="shared" si="80"/>
        <v>0</v>
      </c>
      <c r="D424" s="31"/>
      <c r="E424" s="32"/>
      <c r="F424" s="32"/>
      <c r="G424" s="33"/>
      <c r="H424" s="34"/>
      <c r="I424" s="31"/>
      <c r="J424" s="34"/>
      <c r="K424" s="40">
        <f t="shared" si="73"/>
        <v>0</v>
      </c>
      <c r="L424" s="41">
        <f t="shared" si="81"/>
        <v>0</v>
      </c>
      <c r="M424" s="10">
        <f t="shared" si="74"/>
        <v>0</v>
      </c>
      <c r="N424" s="42">
        <f t="shared" si="75"/>
        <v>0</v>
      </c>
      <c r="O424" s="43">
        <f t="shared" si="76"/>
        <v>0</v>
      </c>
      <c r="P424" s="32"/>
      <c r="Q424" s="35"/>
      <c r="R424" s="36"/>
      <c r="S424" s="32"/>
      <c r="T424" s="10">
        <f t="shared" si="77"/>
        <v>0</v>
      </c>
      <c r="U424" s="11">
        <f t="shared" si="78"/>
        <v>0</v>
      </c>
      <c r="V424" s="11">
        <f t="shared" si="82"/>
        <v>0</v>
      </c>
      <c r="W424" s="12" t="str">
        <f t="shared" si="79"/>
        <v/>
      </c>
      <c r="X424" s="13">
        <f t="shared" si="83"/>
        <v>0</v>
      </c>
      <c r="Y424" s="10">
        <f t="shared" si="84"/>
        <v>625.3199999999996</v>
      </c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</row>
    <row r="425" spans="2:42" ht="12.75">
      <c r="B425" s="44">
        <f>IF($B424="№",1,MAX($B$7:$B424)+1)</f>
        <v>419</v>
      </c>
      <c r="C425" s="45">
        <f t="shared" si="80"/>
        <v>0</v>
      </c>
      <c r="D425" s="31"/>
      <c r="E425" s="32"/>
      <c r="F425" s="32"/>
      <c r="G425" s="33"/>
      <c r="H425" s="34"/>
      <c r="I425" s="31"/>
      <c r="J425" s="34"/>
      <c r="K425" s="40">
        <f t="shared" si="73"/>
        <v>0</v>
      </c>
      <c r="L425" s="41">
        <f t="shared" si="81"/>
        <v>0</v>
      </c>
      <c r="M425" s="10">
        <f t="shared" si="74"/>
        <v>0</v>
      </c>
      <c r="N425" s="42">
        <f t="shared" si="75"/>
        <v>0</v>
      </c>
      <c r="O425" s="43">
        <f t="shared" si="76"/>
        <v>0</v>
      </c>
      <c r="P425" s="32"/>
      <c r="Q425" s="35"/>
      <c r="R425" s="36"/>
      <c r="S425" s="32"/>
      <c r="T425" s="10">
        <f t="shared" si="77"/>
        <v>0</v>
      </c>
      <c r="U425" s="11">
        <f t="shared" si="78"/>
        <v>0</v>
      </c>
      <c r="V425" s="11">
        <f t="shared" si="82"/>
        <v>0</v>
      </c>
      <c r="W425" s="12" t="str">
        <f t="shared" si="79"/>
        <v/>
      </c>
      <c r="X425" s="13">
        <f t="shared" si="83"/>
        <v>0</v>
      </c>
      <c r="Y425" s="10">
        <f t="shared" si="84"/>
        <v>625.3199999999996</v>
      </c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</row>
    <row r="426" spans="2:42" ht="12.75">
      <c r="B426" s="44">
        <f>IF($B425="№",1,MAX($B$7:$B425)+1)</f>
        <v>420</v>
      </c>
      <c r="C426" s="45">
        <f t="shared" si="80"/>
        <v>0</v>
      </c>
      <c r="D426" s="31"/>
      <c r="E426" s="32"/>
      <c r="F426" s="32"/>
      <c r="G426" s="33"/>
      <c r="H426" s="34"/>
      <c r="I426" s="31"/>
      <c r="J426" s="34"/>
      <c r="K426" s="40">
        <f t="shared" si="73"/>
        <v>0</v>
      </c>
      <c r="L426" s="41">
        <f t="shared" si="81"/>
        <v>0</v>
      </c>
      <c r="M426" s="10">
        <f t="shared" si="74"/>
        <v>0</v>
      </c>
      <c r="N426" s="42">
        <f t="shared" si="75"/>
        <v>0</v>
      </c>
      <c r="O426" s="43">
        <f t="shared" si="76"/>
        <v>0</v>
      </c>
      <c r="P426" s="32"/>
      <c r="Q426" s="35"/>
      <c r="R426" s="36"/>
      <c r="S426" s="32"/>
      <c r="T426" s="10">
        <f t="shared" si="77"/>
        <v>0</v>
      </c>
      <c r="U426" s="11">
        <f t="shared" si="78"/>
        <v>0</v>
      </c>
      <c r="V426" s="11">
        <f t="shared" si="82"/>
        <v>0</v>
      </c>
      <c r="W426" s="12" t="str">
        <f t="shared" si="79"/>
        <v/>
      </c>
      <c r="X426" s="13">
        <f t="shared" si="83"/>
        <v>0</v>
      </c>
      <c r="Y426" s="10">
        <f t="shared" si="84"/>
        <v>625.3199999999996</v>
      </c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</row>
    <row r="427" spans="2:42" ht="12.75">
      <c r="B427" s="44">
        <f>IF($B426="№",1,MAX($B$7:$B426)+1)</f>
        <v>421</v>
      </c>
      <c r="C427" s="45">
        <f t="shared" si="80"/>
        <v>0</v>
      </c>
      <c r="D427" s="31"/>
      <c r="E427" s="32"/>
      <c r="F427" s="32"/>
      <c r="G427" s="33"/>
      <c r="H427" s="34"/>
      <c r="I427" s="31"/>
      <c r="J427" s="34"/>
      <c r="K427" s="40">
        <f t="shared" si="73"/>
        <v>0</v>
      </c>
      <c r="L427" s="41">
        <f t="shared" si="81"/>
        <v>0</v>
      </c>
      <c r="M427" s="10">
        <f t="shared" si="74"/>
        <v>0</v>
      </c>
      <c r="N427" s="42">
        <f t="shared" si="75"/>
        <v>0</v>
      </c>
      <c r="O427" s="43">
        <f t="shared" si="76"/>
        <v>0</v>
      </c>
      <c r="P427" s="32"/>
      <c r="Q427" s="35"/>
      <c r="R427" s="36"/>
      <c r="S427" s="32"/>
      <c r="T427" s="10">
        <f t="shared" si="77"/>
        <v>0</v>
      </c>
      <c r="U427" s="11">
        <f t="shared" si="78"/>
        <v>0</v>
      </c>
      <c r="V427" s="11">
        <f t="shared" si="82"/>
        <v>0</v>
      </c>
      <c r="W427" s="12" t="str">
        <f t="shared" si="79"/>
        <v/>
      </c>
      <c r="X427" s="13">
        <f t="shared" si="83"/>
        <v>0</v>
      </c>
      <c r="Y427" s="10">
        <f t="shared" si="84"/>
        <v>625.3199999999996</v>
      </c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</row>
    <row r="428" spans="2:42" ht="12.75">
      <c r="B428" s="44">
        <f>IF($B427="№",1,MAX($B$7:$B427)+1)</f>
        <v>422</v>
      </c>
      <c r="C428" s="45">
        <f t="shared" si="80"/>
        <v>0</v>
      </c>
      <c r="D428" s="31"/>
      <c r="E428" s="32"/>
      <c r="F428" s="32"/>
      <c r="G428" s="33"/>
      <c r="H428" s="34"/>
      <c r="I428" s="31"/>
      <c r="J428" s="34"/>
      <c r="K428" s="40">
        <f t="shared" si="73"/>
        <v>0</v>
      </c>
      <c r="L428" s="41">
        <f t="shared" si="81"/>
        <v>0</v>
      </c>
      <c r="M428" s="10">
        <f t="shared" si="74"/>
        <v>0</v>
      </c>
      <c r="N428" s="42">
        <f t="shared" si="75"/>
        <v>0</v>
      </c>
      <c r="O428" s="43">
        <f t="shared" si="76"/>
        <v>0</v>
      </c>
      <c r="P428" s="32"/>
      <c r="Q428" s="35"/>
      <c r="R428" s="36"/>
      <c r="S428" s="32"/>
      <c r="T428" s="10">
        <f t="shared" si="77"/>
        <v>0</v>
      </c>
      <c r="U428" s="11">
        <f t="shared" si="78"/>
        <v>0</v>
      </c>
      <c r="V428" s="11">
        <f t="shared" si="82"/>
        <v>0</v>
      </c>
      <c r="W428" s="12" t="str">
        <f t="shared" si="79"/>
        <v/>
      </c>
      <c r="X428" s="13">
        <f t="shared" si="83"/>
        <v>0</v>
      </c>
      <c r="Y428" s="10">
        <f t="shared" si="84"/>
        <v>625.3199999999996</v>
      </c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</row>
    <row r="429" spans="2:42" ht="12.75">
      <c r="B429" s="44">
        <f>IF($B428="№",1,MAX($B$7:$B428)+1)</f>
        <v>423</v>
      </c>
      <c r="C429" s="45">
        <f t="shared" si="80"/>
        <v>0</v>
      </c>
      <c r="D429" s="31"/>
      <c r="E429" s="32"/>
      <c r="F429" s="32"/>
      <c r="G429" s="33"/>
      <c r="H429" s="34"/>
      <c r="I429" s="31"/>
      <c r="J429" s="34"/>
      <c r="K429" s="40">
        <f t="shared" si="73"/>
        <v>0</v>
      </c>
      <c r="L429" s="41">
        <f t="shared" si="81"/>
        <v>0</v>
      </c>
      <c r="M429" s="10">
        <f t="shared" si="74"/>
        <v>0</v>
      </c>
      <c r="N429" s="42">
        <f t="shared" si="75"/>
        <v>0</v>
      </c>
      <c r="O429" s="43">
        <f t="shared" si="76"/>
        <v>0</v>
      </c>
      <c r="P429" s="32"/>
      <c r="Q429" s="35"/>
      <c r="R429" s="36"/>
      <c r="S429" s="32"/>
      <c r="T429" s="10">
        <f t="shared" si="77"/>
        <v>0</v>
      </c>
      <c r="U429" s="11">
        <f t="shared" si="78"/>
        <v>0</v>
      </c>
      <c r="V429" s="11">
        <f t="shared" si="82"/>
        <v>0</v>
      </c>
      <c r="W429" s="12" t="str">
        <f t="shared" si="79"/>
        <v/>
      </c>
      <c r="X429" s="13">
        <f t="shared" si="83"/>
        <v>0</v>
      </c>
      <c r="Y429" s="10">
        <f t="shared" si="84"/>
        <v>625.3199999999996</v>
      </c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</row>
    <row r="430" spans="2:42" ht="12.75">
      <c r="B430" s="44">
        <f>IF($B429="№",1,MAX($B$7:$B429)+1)</f>
        <v>424</v>
      </c>
      <c r="C430" s="45">
        <f t="shared" si="80"/>
        <v>0</v>
      </c>
      <c r="D430" s="31"/>
      <c r="E430" s="32"/>
      <c r="F430" s="32"/>
      <c r="G430" s="33"/>
      <c r="H430" s="34"/>
      <c r="I430" s="31"/>
      <c r="J430" s="34"/>
      <c r="K430" s="40">
        <f t="shared" si="73"/>
        <v>0</v>
      </c>
      <c r="L430" s="41">
        <f t="shared" si="81"/>
        <v>0</v>
      </c>
      <c r="M430" s="10">
        <f t="shared" si="74"/>
        <v>0</v>
      </c>
      <c r="N430" s="42">
        <f t="shared" si="75"/>
        <v>0</v>
      </c>
      <c r="O430" s="43">
        <f t="shared" si="76"/>
        <v>0</v>
      </c>
      <c r="P430" s="32"/>
      <c r="Q430" s="35"/>
      <c r="R430" s="36"/>
      <c r="S430" s="32"/>
      <c r="T430" s="10">
        <f t="shared" si="77"/>
        <v>0</v>
      </c>
      <c r="U430" s="11">
        <f t="shared" si="78"/>
        <v>0</v>
      </c>
      <c r="V430" s="11">
        <f t="shared" si="82"/>
        <v>0</v>
      </c>
      <c r="W430" s="12" t="str">
        <f t="shared" si="79"/>
        <v/>
      </c>
      <c r="X430" s="13">
        <f t="shared" si="83"/>
        <v>0</v>
      </c>
      <c r="Y430" s="10">
        <f t="shared" si="84"/>
        <v>625.3199999999996</v>
      </c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</row>
    <row r="431" spans="2:42" ht="12.75">
      <c r="B431" s="44">
        <f>IF($B430="№",1,MAX($B$7:$B430)+1)</f>
        <v>425</v>
      </c>
      <c r="C431" s="45">
        <f t="shared" si="80"/>
        <v>0</v>
      </c>
      <c r="D431" s="31"/>
      <c r="E431" s="32"/>
      <c r="F431" s="32"/>
      <c r="G431" s="33"/>
      <c r="H431" s="34"/>
      <c r="I431" s="31"/>
      <c r="J431" s="34"/>
      <c r="K431" s="40">
        <f t="shared" si="73"/>
        <v>0</v>
      </c>
      <c r="L431" s="41">
        <f t="shared" si="81"/>
        <v>0</v>
      </c>
      <c r="M431" s="10">
        <f t="shared" si="74"/>
        <v>0</v>
      </c>
      <c r="N431" s="42">
        <f t="shared" si="75"/>
        <v>0</v>
      </c>
      <c r="O431" s="43">
        <f t="shared" si="76"/>
        <v>0</v>
      </c>
      <c r="P431" s="32"/>
      <c r="Q431" s="35"/>
      <c r="R431" s="36"/>
      <c r="S431" s="32"/>
      <c r="T431" s="10">
        <f t="shared" si="77"/>
        <v>0</v>
      </c>
      <c r="U431" s="11">
        <f t="shared" si="78"/>
        <v>0</v>
      </c>
      <c r="V431" s="11">
        <f t="shared" si="82"/>
        <v>0</v>
      </c>
      <c r="W431" s="12" t="str">
        <f t="shared" si="79"/>
        <v/>
      </c>
      <c r="X431" s="13">
        <f t="shared" si="83"/>
        <v>0</v>
      </c>
      <c r="Y431" s="10">
        <f t="shared" si="84"/>
        <v>625.3199999999996</v>
      </c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</row>
    <row r="432" spans="2:42" ht="12.75">
      <c r="B432" s="44">
        <f>IF($B431="№",1,MAX($B$7:$B431)+1)</f>
        <v>426</v>
      </c>
      <c r="C432" s="45">
        <f t="shared" si="80"/>
        <v>0</v>
      </c>
      <c r="D432" s="31"/>
      <c r="E432" s="32"/>
      <c r="F432" s="32"/>
      <c r="G432" s="33"/>
      <c r="H432" s="34"/>
      <c r="I432" s="31"/>
      <c r="J432" s="34"/>
      <c r="K432" s="40">
        <f t="shared" si="73"/>
        <v>0</v>
      </c>
      <c r="L432" s="41">
        <f t="shared" si="81"/>
        <v>0</v>
      </c>
      <c r="M432" s="10">
        <f t="shared" si="74"/>
        <v>0</v>
      </c>
      <c r="N432" s="42">
        <f t="shared" si="75"/>
        <v>0</v>
      </c>
      <c r="O432" s="43">
        <f t="shared" si="76"/>
        <v>0</v>
      </c>
      <c r="P432" s="32"/>
      <c r="Q432" s="35"/>
      <c r="R432" s="36"/>
      <c r="S432" s="32"/>
      <c r="T432" s="10">
        <f t="shared" si="77"/>
        <v>0</v>
      </c>
      <c r="U432" s="11">
        <f t="shared" si="78"/>
        <v>0</v>
      </c>
      <c r="V432" s="11">
        <f t="shared" si="82"/>
        <v>0</v>
      </c>
      <c r="W432" s="12" t="str">
        <f t="shared" si="79"/>
        <v/>
      </c>
      <c r="X432" s="13">
        <f t="shared" si="83"/>
        <v>0</v>
      </c>
      <c r="Y432" s="10">
        <f t="shared" si="84"/>
        <v>625.3199999999996</v>
      </c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</row>
    <row r="433" spans="2:42" ht="12.75">
      <c r="B433" s="44">
        <f>IF($B432="№",1,MAX($B$7:$B432)+1)</f>
        <v>427</v>
      </c>
      <c r="C433" s="45">
        <f t="shared" si="80"/>
        <v>0</v>
      </c>
      <c r="D433" s="31"/>
      <c r="E433" s="32"/>
      <c r="F433" s="32"/>
      <c r="G433" s="33"/>
      <c r="H433" s="34"/>
      <c r="I433" s="31"/>
      <c r="J433" s="34"/>
      <c r="K433" s="40">
        <f t="shared" si="73"/>
        <v>0</v>
      </c>
      <c r="L433" s="41">
        <f t="shared" si="81"/>
        <v>0</v>
      </c>
      <c r="M433" s="10">
        <f t="shared" si="74"/>
        <v>0</v>
      </c>
      <c r="N433" s="42">
        <f t="shared" si="75"/>
        <v>0</v>
      </c>
      <c r="O433" s="43">
        <f t="shared" si="76"/>
        <v>0</v>
      </c>
      <c r="P433" s="32"/>
      <c r="Q433" s="35"/>
      <c r="R433" s="36"/>
      <c r="S433" s="32"/>
      <c r="T433" s="10">
        <f t="shared" si="77"/>
        <v>0</v>
      </c>
      <c r="U433" s="11">
        <f t="shared" si="78"/>
        <v>0</v>
      </c>
      <c r="V433" s="11">
        <f t="shared" si="82"/>
        <v>0</v>
      </c>
      <c r="W433" s="12" t="str">
        <f t="shared" si="79"/>
        <v/>
      </c>
      <c r="X433" s="13">
        <f t="shared" si="83"/>
        <v>0</v>
      </c>
      <c r="Y433" s="10">
        <f t="shared" si="84"/>
        <v>625.3199999999996</v>
      </c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</row>
    <row r="434" spans="2:42" ht="12.75">
      <c r="B434" s="44">
        <f>IF($B433="№",1,MAX($B$7:$B433)+1)</f>
        <v>428</v>
      </c>
      <c r="C434" s="45">
        <f t="shared" si="80"/>
        <v>0</v>
      </c>
      <c r="D434" s="31"/>
      <c r="E434" s="32"/>
      <c r="F434" s="32"/>
      <c r="G434" s="33"/>
      <c r="H434" s="34"/>
      <c r="I434" s="31"/>
      <c r="J434" s="34"/>
      <c r="K434" s="40">
        <f t="shared" si="73"/>
        <v>0</v>
      </c>
      <c r="L434" s="41">
        <f t="shared" si="81"/>
        <v>0</v>
      </c>
      <c r="M434" s="10">
        <f t="shared" si="74"/>
        <v>0</v>
      </c>
      <c r="N434" s="42">
        <f t="shared" si="75"/>
        <v>0</v>
      </c>
      <c r="O434" s="43">
        <f t="shared" si="76"/>
        <v>0</v>
      </c>
      <c r="P434" s="32"/>
      <c r="Q434" s="35"/>
      <c r="R434" s="36"/>
      <c r="S434" s="32"/>
      <c r="T434" s="10">
        <f t="shared" si="77"/>
        <v>0</v>
      </c>
      <c r="U434" s="11">
        <f t="shared" si="78"/>
        <v>0</v>
      </c>
      <c r="V434" s="11">
        <f t="shared" si="82"/>
        <v>0</v>
      </c>
      <c r="W434" s="12" t="str">
        <f t="shared" si="79"/>
        <v/>
      </c>
      <c r="X434" s="13">
        <f t="shared" si="83"/>
        <v>0</v>
      </c>
      <c r="Y434" s="10">
        <f t="shared" si="84"/>
        <v>625.3199999999996</v>
      </c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</row>
    <row r="435" spans="2:42" ht="12.75">
      <c r="B435" s="44">
        <f>IF($B434="№",1,MAX($B$7:$B434)+1)</f>
        <v>429</v>
      </c>
      <c r="C435" s="45">
        <f t="shared" si="80"/>
        <v>0</v>
      </c>
      <c r="D435" s="31"/>
      <c r="E435" s="32"/>
      <c r="F435" s="32"/>
      <c r="G435" s="33"/>
      <c r="H435" s="34"/>
      <c r="I435" s="31"/>
      <c r="J435" s="34"/>
      <c r="K435" s="40">
        <f t="shared" si="73"/>
        <v>0</v>
      </c>
      <c r="L435" s="41">
        <f t="shared" si="81"/>
        <v>0</v>
      </c>
      <c r="M435" s="10">
        <f t="shared" si="74"/>
        <v>0</v>
      </c>
      <c r="N435" s="42">
        <f t="shared" si="75"/>
        <v>0</v>
      </c>
      <c r="O435" s="43">
        <f t="shared" si="76"/>
        <v>0</v>
      </c>
      <c r="P435" s="32"/>
      <c r="Q435" s="35"/>
      <c r="R435" s="36"/>
      <c r="S435" s="32"/>
      <c r="T435" s="10">
        <f t="shared" si="77"/>
        <v>0</v>
      </c>
      <c r="U435" s="11">
        <f t="shared" si="78"/>
        <v>0</v>
      </c>
      <c r="V435" s="11">
        <f t="shared" si="82"/>
        <v>0</v>
      </c>
      <c r="W435" s="12" t="str">
        <f t="shared" si="79"/>
        <v/>
      </c>
      <c r="X435" s="13">
        <f t="shared" si="83"/>
        <v>0</v>
      </c>
      <c r="Y435" s="10">
        <f t="shared" si="84"/>
        <v>625.3199999999996</v>
      </c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</row>
    <row r="436" spans="2:42" ht="12.75">
      <c r="B436" s="44">
        <f>IF($B435="№",1,MAX($B$7:$B435)+1)</f>
        <v>430</v>
      </c>
      <c r="C436" s="45">
        <f t="shared" si="80"/>
        <v>0</v>
      </c>
      <c r="D436" s="31"/>
      <c r="E436" s="32"/>
      <c r="F436" s="32"/>
      <c r="G436" s="33"/>
      <c r="H436" s="34"/>
      <c r="I436" s="31"/>
      <c r="J436" s="34"/>
      <c r="K436" s="40">
        <f t="shared" si="73"/>
        <v>0</v>
      </c>
      <c r="L436" s="41">
        <f t="shared" si="81"/>
        <v>0</v>
      </c>
      <c r="M436" s="10">
        <f t="shared" si="74"/>
        <v>0</v>
      </c>
      <c r="N436" s="42">
        <f t="shared" si="75"/>
        <v>0</v>
      </c>
      <c r="O436" s="43">
        <f t="shared" si="76"/>
        <v>0</v>
      </c>
      <c r="P436" s="32"/>
      <c r="Q436" s="35"/>
      <c r="R436" s="36"/>
      <c r="S436" s="32"/>
      <c r="T436" s="10">
        <f t="shared" si="77"/>
        <v>0</v>
      </c>
      <c r="U436" s="11">
        <f t="shared" si="78"/>
        <v>0</v>
      </c>
      <c r="V436" s="11">
        <f t="shared" si="82"/>
        <v>0</v>
      </c>
      <c r="W436" s="12" t="str">
        <f t="shared" si="79"/>
        <v/>
      </c>
      <c r="X436" s="13">
        <f t="shared" si="83"/>
        <v>0</v>
      </c>
      <c r="Y436" s="10">
        <f t="shared" si="84"/>
        <v>625.3199999999996</v>
      </c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</row>
    <row r="437" spans="2:42" ht="12.75">
      <c r="B437" s="44">
        <f>IF($B436="№",1,MAX($B$7:$B436)+1)</f>
        <v>431</v>
      </c>
      <c r="C437" s="45">
        <f t="shared" si="80"/>
        <v>0</v>
      </c>
      <c r="D437" s="31"/>
      <c r="E437" s="32"/>
      <c r="F437" s="32"/>
      <c r="G437" s="33"/>
      <c r="H437" s="34"/>
      <c r="I437" s="31"/>
      <c r="J437" s="34"/>
      <c r="K437" s="40">
        <f t="shared" si="73"/>
        <v>0</v>
      </c>
      <c r="L437" s="41">
        <f t="shared" si="81"/>
        <v>0</v>
      </c>
      <c r="M437" s="10">
        <f t="shared" si="74"/>
        <v>0</v>
      </c>
      <c r="N437" s="42">
        <f t="shared" si="75"/>
        <v>0</v>
      </c>
      <c r="O437" s="43">
        <f t="shared" si="76"/>
        <v>0</v>
      </c>
      <c r="P437" s="32"/>
      <c r="Q437" s="35"/>
      <c r="R437" s="36"/>
      <c r="S437" s="32"/>
      <c r="T437" s="10">
        <f t="shared" si="77"/>
        <v>0</v>
      </c>
      <c r="U437" s="11">
        <f t="shared" si="78"/>
        <v>0</v>
      </c>
      <c r="V437" s="11">
        <f t="shared" si="82"/>
        <v>0</v>
      </c>
      <c r="W437" s="12" t="str">
        <f t="shared" si="79"/>
        <v/>
      </c>
      <c r="X437" s="13">
        <f t="shared" si="83"/>
        <v>0</v>
      </c>
      <c r="Y437" s="10">
        <f t="shared" si="84"/>
        <v>625.3199999999996</v>
      </c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</row>
    <row r="438" spans="2:42" ht="12.75">
      <c r="B438" s="44">
        <f>IF($B437="№",1,MAX($B$7:$B437)+1)</f>
        <v>432</v>
      </c>
      <c r="C438" s="45">
        <f t="shared" si="80"/>
        <v>0</v>
      </c>
      <c r="D438" s="31"/>
      <c r="E438" s="32"/>
      <c r="F438" s="32"/>
      <c r="G438" s="33"/>
      <c r="H438" s="34"/>
      <c r="I438" s="31"/>
      <c r="J438" s="34"/>
      <c r="K438" s="40">
        <f t="shared" si="73"/>
        <v>0</v>
      </c>
      <c r="L438" s="41">
        <f t="shared" si="81"/>
        <v>0</v>
      </c>
      <c r="M438" s="10">
        <f t="shared" si="74"/>
        <v>0</v>
      </c>
      <c r="N438" s="42">
        <f t="shared" si="75"/>
        <v>0</v>
      </c>
      <c r="O438" s="43">
        <f t="shared" si="76"/>
        <v>0</v>
      </c>
      <c r="P438" s="32"/>
      <c r="Q438" s="35"/>
      <c r="R438" s="36"/>
      <c r="S438" s="32"/>
      <c r="T438" s="10">
        <f t="shared" si="77"/>
        <v>0</v>
      </c>
      <c r="U438" s="11">
        <f t="shared" si="78"/>
        <v>0</v>
      </c>
      <c r="V438" s="11">
        <f t="shared" si="82"/>
        <v>0</v>
      </c>
      <c r="W438" s="12" t="str">
        <f t="shared" si="79"/>
        <v/>
      </c>
      <c r="X438" s="13">
        <f t="shared" si="83"/>
        <v>0</v>
      </c>
      <c r="Y438" s="10">
        <f t="shared" si="84"/>
        <v>625.3199999999996</v>
      </c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</row>
    <row r="439" spans="2:42" ht="12.75">
      <c r="B439" s="44">
        <f>IF($B438="№",1,MAX($B$7:$B438)+1)</f>
        <v>433</v>
      </c>
      <c r="C439" s="45">
        <f t="shared" si="80"/>
        <v>0</v>
      </c>
      <c r="D439" s="31"/>
      <c r="E439" s="32"/>
      <c r="F439" s="32"/>
      <c r="G439" s="33"/>
      <c r="H439" s="34"/>
      <c r="I439" s="31"/>
      <c r="J439" s="34"/>
      <c r="K439" s="40">
        <f t="shared" si="73"/>
        <v>0</v>
      </c>
      <c r="L439" s="41">
        <f t="shared" si="81"/>
        <v>0</v>
      </c>
      <c r="M439" s="10">
        <f t="shared" si="74"/>
        <v>0</v>
      </c>
      <c r="N439" s="42">
        <f t="shared" si="75"/>
        <v>0</v>
      </c>
      <c r="O439" s="43">
        <f t="shared" si="76"/>
        <v>0</v>
      </c>
      <c r="P439" s="32"/>
      <c r="Q439" s="35"/>
      <c r="R439" s="36"/>
      <c r="S439" s="32"/>
      <c r="T439" s="10">
        <f t="shared" si="77"/>
        <v>0</v>
      </c>
      <c r="U439" s="11">
        <f t="shared" si="78"/>
        <v>0</v>
      </c>
      <c r="V439" s="11">
        <f t="shared" si="82"/>
        <v>0</v>
      </c>
      <c r="W439" s="12" t="str">
        <f t="shared" si="79"/>
        <v/>
      </c>
      <c r="X439" s="13">
        <f t="shared" si="83"/>
        <v>0</v>
      </c>
      <c r="Y439" s="10">
        <f t="shared" si="84"/>
        <v>625.3199999999996</v>
      </c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</row>
    <row r="440" spans="2:42" ht="12.75">
      <c r="B440" s="44">
        <f>IF($B439="№",1,MAX($B$7:$B439)+1)</f>
        <v>434</v>
      </c>
      <c r="C440" s="45">
        <f t="shared" si="80"/>
        <v>0</v>
      </c>
      <c r="D440" s="31"/>
      <c r="E440" s="32"/>
      <c r="F440" s="32"/>
      <c r="G440" s="33"/>
      <c r="H440" s="34"/>
      <c r="I440" s="31"/>
      <c r="J440" s="34"/>
      <c r="K440" s="40">
        <f t="shared" si="73"/>
        <v>0</v>
      </c>
      <c r="L440" s="41">
        <f t="shared" si="81"/>
        <v>0</v>
      </c>
      <c r="M440" s="10">
        <f t="shared" si="74"/>
        <v>0</v>
      </c>
      <c r="N440" s="42">
        <f t="shared" si="75"/>
        <v>0</v>
      </c>
      <c r="O440" s="43">
        <f t="shared" si="76"/>
        <v>0</v>
      </c>
      <c r="P440" s="32"/>
      <c r="Q440" s="35"/>
      <c r="R440" s="36"/>
      <c r="S440" s="32"/>
      <c r="T440" s="10">
        <f t="shared" si="77"/>
        <v>0</v>
      </c>
      <c r="U440" s="11">
        <f t="shared" si="78"/>
        <v>0</v>
      </c>
      <c r="V440" s="11">
        <f t="shared" si="82"/>
        <v>0</v>
      </c>
      <c r="W440" s="12" t="str">
        <f t="shared" si="79"/>
        <v/>
      </c>
      <c r="X440" s="13">
        <f t="shared" si="83"/>
        <v>0</v>
      </c>
      <c r="Y440" s="10">
        <f t="shared" si="84"/>
        <v>625.3199999999996</v>
      </c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</row>
    <row r="441" spans="2:42" ht="12.75">
      <c r="B441" s="44">
        <f>IF($B440="№",1,MAX($B$7:$B440)+1)</f>
        <v>435</v>
      </c>
      <c r="C441" s="45">
        <f t="shared" si="80"/>
        <v>0</v>
      </c>
      <c r="D441" s="31"/>
      <c r="E441" s="32"/>
      <c r="F441" s="32"/>
      <c r="G441" s="33"/>
      <c r="H441" s="34"/>
      <c r="I441" s="31"/>
      <c r="J441" s="34"/>
      <c r="K441" s="40">
        <f t="shared" si="73"/>
        <v>0</v>
      </c>
      <c r="L441" s="41">
        <f t="shared" si="81"/>
        <v>0</v>
      </c>
      <c r="M441" s="10">
        <f t="shared" si="74"/>
        <v>0</v>
      </c>
      <c r="N441" s="42">
        <f t="shared" si="75"/>
        <v>0</v>
      </c>
      <c r="O441" s="43">
        <f t="shared" si="76"/>
        <v>0</v>
      </c>
      <c r="P441" s="32"/>
      <c r="Q441" s="35"/>
      <c r="R441" s="36"/>
      <c r="S441" s="32"/>
      <c r="T441" s="10">
        <f t="shared" si="77"/>
        <v>0</v>
      </c>
      <c r="U441" s="11">
        <f t="shared" si="78"/>
        <v>0</v>
      </c>
      <c r="V441" s="11">
        <f t="shared" si="82"/>
        <v>0</v>
      </c>
      <c r="W441" s="12" t="str">
        <f t="shared" si="79"/>
        <v/>
      </c>
      <c r="X441" s="13">
        <f t="shared" si="83"/>
        <v>0</v>
      </c>
      <c r="Y441" s="10">
        <f t="shared" si="84"/>
        <v>625.3199999999996</v>
      </c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</row>
    <row r="442" spans="2:42" ht="12.75">
      <c r="B442" s="44">
        <f>IF($B441="№",1,MAX($B$7:$B441)+1)</f>
        <v>436</v>
      </c>
      <c r="C442" s="45">
        <f t="shared" si="80"/>
        <v>0</v>
      </c>
      <c r="D442" s="31"/>
      <c r="E442" s="32"/>
      <c r="F442" s="32"/>
      <c r="G442" s="33"/>
      <c r="H442" s="34"/>
      <c r="I442" s="31"/>
      <c r="J442" s="34"/>
      <c r="K442" s="40">
        <f t="shared" si="73"/>
        <v>0</v>
      </c>
      <c r="L442" s="41">
        <f t="shared" si="81"/>
        <v>0</v>
      </c>
      <c r="M442" s="10">
        <f t="shared" si="74"/>
        <v>0</v>
      </c>
      <c r="N442" s="42">
        <f t="shared" si="75"/>
        <v>0</v>
      </c>
      <c r="O442" s="43">
        <f t="shared" si="76"/>
        <v>0</v>
      </c>
      <c r="P442" s="32"/>
      <c r="Q442" s="35"/>
      <c r="R442" s="36"/>
      <c r="S442" s="32"/>
      <c r="T442" s="10">
        <f t="shared" si="77"/>
        <v>0</v>
      </c>
      <c r="U442" s="11">
        <f t="shared" si="78"/>
        <v>0</v>
      </c>
      <c r="V442" s="11">
        <f t="shared" si="82"/>
        <v>0</v>
      </c>
      <c r="W442" s="12" t="str">
        <f t="shared" si="79"/>
        <v/>
      </c>
      <c r="X442" s="13">
        <f t="shared" si="83"/>
        <v>0</v>
      </c>
      <c r="Y442" s="10">
        <f t="shared" si="84"/>
        <v>625.3199999999996</v>
      </c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</row>
    <row r="443" spans="2:42" ht="12.75">
      <c r="B443" s="44">
        <f>IF($B442="№",1,MAX($B$7:$B442)+1)</f>
        <v>437</v>
      </c>
      <c r="C443" s="45">
        <f t="shared" si="80"/>
        <v>0</v>
      </c>
      <c r="D443" s="31"/>
      <c r="E443" s="32"/>
      <c r="F443" s="32"/>
      <c r="G443" s="33"/>
      <c r="H443" s="34"/>
      <c r="I443" s="31"/>
      <c r="J443" s="34"/>
      <c r="K443" s="40">
        <f t="shared" si="73"/>
        <v>0</v>
      </c>
      <c r="L443" s="41">
        <f t="shared" si="81"/>
        <v>0</v>
      </c>
      <c r="M443" s="10">
        <f t="shared" si="74"/>
        <v>0</v>
      </c>
      <c r="N443" s="42">
        <f t="shared" si="75"/>
        <v>0</v>
      </c>
      <c r="O443" s="43">
        <f t="shared" si="76"/>
        <v>0</v>
      </c>
      <c r="P443" s="32"/>
      <c r="Q443" s="35"/>
      <c r="R443" s="36"/>
      <c r="S443" s="32"/>
      <c r="T443" s="10">
        <f t="shared" si="77"/>
        <v>0</v>
      </c>
      <c r="U443" s="11">
        <f t="shared" si="78"/>
        <v>0</v>
      </c>
      <c r="V443" s="11">
        <f t="shared" si="82"/>
        <v>0</v>
      </c>
      <c r="W443" s="12" t="str">
        <f t="shared" si="79"/>
        <v/>
      </c>
      <c r="X443" s="13">
        <f t="shared" si="83"/>
        <v>0</v>
      </c>
      <c r="Y443" s="10">
        <f t="shared" si="84"/>
        <v>625.3199999999996</v>
      </c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</row>
    <row r="444" spans="2:42" ht="12.75">
      <c r="B444" s="44">
        <f>IF($B443="№",1,MAX($B$7:$B443)+1)</f>
        <v>438</v>
      </c>
      <c r="C444" s="45">
        <f t="shared" si="80"/>
        <v>0</v>
      </c>
      <c r="D444" s="31"/>
      <c r="E444" s="32"/>
      <c r="F444" s="32"/>
      <c r="G444" s="33"/>
      <c r="H444" s="34"/>
      <c r="I444" s="31"/>
      <c r="J444" s="34"/>
      <c r="K444" s="40">
        <f t="shared" si="73"/>
        <v>0</v>
      </c>
      <c r="L444" s="41">
        <f t="shared" si="81"/>
        <v>0</v>
      </c>
      <c r="M444" s="10">
        <f t="shared" si="74"/>
        <v>0</v>
      </c>
      <c r="N444" s="42">
        <f t="shared" si="75"/>
        <v>0</v>
      </c>
      <c r="O444" s="43">
        <f t="shared" si="76"/>
        <v>0</v>
      </c>
      <c r="P444" s="32"/>
      <c r="Q444" s="35"/>
      <c r="R444" s="36"/>
      <c r="S444" s="32"/>
      <c r="T444" s="10">
        <f t="shared" si="77"/>
        <v>0</v>
      </c>
      <c r="U444" s="11">
        <f t="shared" si="78"/>
        <v>0</v>
      </c>
      <c r="V444" s="11">
        <f t="shared" si="82"/>
        <v>0</v>
      </c>
      <c r="W444" s="12" t="str">
        <f t="shared" si="79"/>
        <v/>
      </c>
      <c r="X444" s="13">
        <f t="shared" si="83"/>
        <v>0</v>
      </c>
      <c r="Y444" s="10">
        <f t="shared" si="84"/>
        <v>625.3199999999996</v>
      </c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</row>
    <row r="445" spans="2:42" ht="12.75">
      <c r="B445" s="44">
        <f>IF($B444="№",1,MAX($B$7:$B444)+1)</f>
        <v>439</v>
      </c>
      <c r="C445" s="45">
        <f t="shared" si="80"/>
        <v>0</v>
      </c>
      <c r="D445" s="31"/>
      <c r="E445" s="32"/>
      <c r="F445" s="32"/>
      <c r="G445" s="33"/>
      <c r="H445" s="34"/>
      <c r="I445" s="31"/>
      <c r="J445" s="34"/>
      <c r="K445" s="40">
        <f t="shared" si="73"/>
        <v>0</v>
      </c>
      <c r="L445" s="41">
        <f t="shared" si="81"/>
        <v>0</v>
      </c>
      <c r="M445" s="10">
        <f t="shared" si="74"/>
        <v>0</v>
      </c>
      <c r="N445" s="42">
        <f t="shared" si="75"/>
        <v>0</v>
      </c>
      <c r="O445" s="43">
        <f t="shared" si="76"/>
        <v>0</v>
      </c>
      <c r="P445" s="32"/>
      <c r="Q445" s="35"/>
      <c r="R445" s="36"/>
      <c r="S445" s="32"/>
      <c r="T445" s="10">
        <f t="shared" si="77"/>
        <v>0</v>
      </c>
      <c r="U445" s="11">
        <f t="shared" si="78"/>
        <v>0</v>
      </c>
      <c r="V445" s="11">
        <f t="shared" si="82"/>
        <v>0</v>
      </c>
      <c r="W445" s="12" t="str">
        <f t="shared" si="79"/>
        <v/>
      </c>
      <c r="X445" s="13">
        <f t="shared" si="83"/>
        <v>0</v>
      </c>
      <c r="Y445" s="10">
        <f t="shared" si="84"/>
        <v>625.3199999999996</v>
      </c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</row>
    <row r="446" spans="2:42" ht="12.75">
      <c r="B446" s="44">
        <f>IF($B445="№",1,MAX($B$7:$B445)+1)</f>
        <v>440</v>
      </c>
      <c r="C446" s="45">
        <f t="shared" si="80"/>
        <v>0</v>
      </c>
      <c r="D446" s="31"/>
      <c r="E446" s="32"/>
      <c r="F446" s="32"/>
      <c r="G446" s="33"/>
      <c r="H446" s="34"/>
      <c r="I446" s="31"/>
      <c r="J446" s="34"/>
      <c r="K446" s="40">
        <f t="shared" si="73"/>
        <v>0</v>
      </c>
      <c r="L446" s="41">
        <f t="shared" si="81"/>
        <v>0</v>
      </c>
      <c r="M446" s="10">
        <f t="shared" si="74"/>
        <v>0</v>
      </c>
      <c r="N446" s="42">
        <f t="shared" si="75"/>
        <v>0</v>
      </c>
      <c r="O446" s="43">
        <f t="shared" si="76"/>
        <v>0</v>
      </c>
      <c r="P446" s="32"/>
      <c r="Q446" s="35"/>
      <c r="R446" s="36"/>
      <c r="S446" s="32"/>
      <c r="T446" s="10">
        <f t="shared" si="77"/>
        <v>0</v>
      </c>
      <c r="U446" s="11">
        <f t="shared" si="78"/>
        <v>0</v>
      </c>
      <c r="V446" s="11">
        <f t="shared" si="82"/>
        <v>0</v>
      </c>
      <c r="W446" s="12" t="str">
        <f t="shared" si="79"/>
        <v/>
      </c>
      <c r="X446" s="13">
        <f t="shared" si="83"/>
        <v>0</v>
      </c>
      <c r="Y446" s="10">
        <f t="shared" si="84"/>
        <v>625.3199999999996</v>
      </c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</row>
    <row r="447" spans="2:42" ht="12.75">
      <c r="B447" s="44">
        <f>IF($B446="№",1,MAX($B$7:$B446)+1)</f>
        <v>441</v>
      </c>
      <c r="C447" s="45">
        <f t="shared" si="80"/>
        <v>0</v>
      </c>
      <c r="D447" s="31"/>
      <c r="E447" s="32"/>
      <c r="F447" s="32"/>
      <c r="G447" s="33"/>
      <c r="H447" s="34"/>
      <c r="I447" s="31"/>
      <c r="J447" s="34"/>
      <c r="K447" s="40">
        <f t="shared" si="73"/>
        <v>0</v>
      </c>
      <c r="L447" s="41">
        <f t="shared" si="81"/>
        <v>0</v>
      </c>
      <c r="M447" s="10">
        <f t="shared" si="74"/>
        <v>0</v>
      </c>
      <c r="N447" s="42">
        <f t="shared" si="75"/>
        <v>0</v>
      </c>
      <c r="O447" s="43">
        <f t="shared" si="76"/>
        <v>0</v>
      </c>
      <c r="P447" s="32"/>
      <c r="Q447" s="35"/>
      <c r="R447" s="36"/>
      <c r="S447" s="32"/>
      <c r="T447" s="10">
        <f t="shared" si="77"/>
        <v>0</v>
      </c>
      <c r="U447" s="11">
        <f t="shared" si="78"/>
        <v>0</v>
      </c>
      <c r="V447" s="11">
        <f t="shared" si="82"/>
        <v>0</v>
      </c>
      <c r="W447" s="12" t="str">
        <f t="shared" si="79"/>
        <v/>
      </c>
      <c r="X447" s="13">
        <f t="shared" si="83"/>
        <v>0</v>
      </c>
      <c r="Y447" s="10">
        <f t="shared" si="84"/>
        <v>625.3199999999996</v>
      </c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</row>
    <row r="448" spans="2:42" ht="12.75">
      <c r="B448" s="44">
        <f>IF($B447="№",1,MAX($B$7:$B447)+1)</f>
        <v>442</v>
      </c>
      <c r="C448" s="45">
        <f t="shared" si="80"/>
        <v>0</v>
      </c>
      <c r="D448" s="31"/>
      <c r="E448" s="32"/>
      <c r="F448" s="32"/>
      <c r="G448" s="33"/>
      <c r="H448" s="34"/>
      <c r="I448" s="31"/>
      <c r="J448" s="34"/>
      <c r="K448" s="40">
        <f t="shared" si="73"/>
        <v>0</v>
      </c>
      <c r="L448" s="41">
        <f t="shared" si="81"/>
        <v>0</v>
      </c>
      <c r="M448" s="10">
        <f t="shared" si="74"/>
        <v>0</v>
      </c>
      <c r="N448" s="42">
        <f t="shared" si="75"/>
        <v>0</v>
      </c>
      <c r="O448" s="43">
        <f t="shared" si="76"/>
        <v>0</v>
      </c>
      <c r="P448" s="32"/>
      <c r="Q448" s="35"/>
      <c r="R448" s="36"/>
      <c r="S448" s="32"/>
      <c r="T448" s="10">
        <f t="shared" si="77"/>
        <v>0</v>
      </c>
      <c r="U448" s="11">
        <f t="shared" si="78"/>
        <v>0</v>
      </c>
      <c r="V448" s="11">
        <f t="shared" si="82"/>
        <v>0</v>
      </c>
      <c r="W448" s="12" t="str">
        <f t="shared" si="79"/>
        <v/>
      </c>
      <c r="X448" s="13">
        <f t="shared" si="83"/>
        <v>0</v>
      </c>
      <c r="Y448" s="10">
        <f t="shared" si="84"/>
        <v>625.3199999999996</v>
      </c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</row>
    <row r="449" spans="2:42" ht="12.75">
      <c r="B449" s="44">
        <f>IF($B448="№",1,MAX($B$7:$B448)+1)</f>
        <v>443</v>
      </c>
      <c r="C449" s="45">
        <f t="shared" si="80"/>
        <v>0</v>
      </c>
      <c r="D449" s="31"/>
      <c r="E449" s="32"/>
      <c r="F449" s="32"/>
      <c r="G449" s="33"/>
      <c r="H449" s="34"/>
      <c r="I449" s="31"/>
      <c r="J449" s="34"/>
      <c r="K449" s="40">
        <f t="shared" si="73"/>
        <v>0</v>
      </c>
      <c r="L449" s="41">
        <f t="shared" si="81"/>
        <v>0</v>
      </c>
      <c r="M449" s="10">
        <f t="shared" si="74"/>
        <v>0</v>
      </c>
      <c r="N449" s="42">
        <f t="shared" si="75"/>
        <v>0</v>
      </c>
      <c r="O449" s="43">
        <f t="shared" si="76"/>
        <v>0</v>
      </c>
      <c r="P449" s="32"/>
      <c r="Q449" s="35"/>
      <c r="R449" s="36"/>
      <c r="S449" s="32"/>
      <c r="T449" s="10">
        <f t="shared" si="77"/>
        <v>0</v>
      </c>
      <c r="U449" s="11">
        <f t="shared" si="78"/>
        <v>0</v>
      </c>
      <c r="V449" s="11">
        <f t="shared" si="82"/>
        <v>0</v>
      </c>
      <c r="W449" s="12" t="str">
        <f t="shared" si="79"/>
        <v/>
      </c>
      <c r="X449" s="13">
        <f t="shared" si="83"/>
        <v>0</v>
      </c>
      <c r="Y449" s="10">
        <f t="shared" si="84"/>
        <v>625.3199999999996</v>
      </c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</row>
    <row r="450" spans="2:42" ht="12.75">
      <c r="B450" s="44">
        <f>IF($B449="№",1,MAX($B$7:$B449)+1)</f>
        <v>444</v>
      </c>
      <c r="C450" s="45">
        <f t="shared" si="80"/>
        <v>0</v>
      </c>
      <c r="D450" s="31"/>
      <c r="E450" s="32"/>
      <c r="F450" s="32"/>
      <c r="G450" s="33"/>
      <c r="H450" s="34"/>
      <c r="I450" s="31"/>
      <c r="J450" s="34"/>
      <c r="K450" s="40">
        <f t="shared" si="73"/>
        <v>0</v>
      </c>
      <c r="L450" s="41">
        <f t="shared" si="81"/>
        <v>0</v>
      </c>
      <c r="M450" s="10">
        <f t="shared" si="74"/>
        <v>0</v>
      </c>
      <c r="N450" s="42">
        <f t="shared" si="75"/>
        <v>0</v>
      </c>
      <c r="O450" s="43">
        <f t="shared" si="76"/>
        <v>0</v>
      </c>
      <c r="P450" s="32"/>
      <c r="Q450" s="35"/>
      <c r="R450" s="36"/>
      <c r="S450" s="32"/>
      <c r="T450" s="10">
        <f t="shared" si="77"/>
        <v>0</v>
      </c>
      <c r="U450" s="11">
        <f t="shared" si="78"/>
        <v>0</v>
      </c>
      <c r="V450" s="11">
        <f t="shared" si="82"/>
        <v>0</v>
      </c>
      <c r="W450" s="12" t="str">
        <f t="shared" si="79"/>
        <v/>
      </c>
      <c r="X450" s="13">
        <f t="shared" si="83"/>
        <v>0</v>
      </c>
      <c r="Y450" s="10">
        <f t="shared" si="84"/>
        <v>625.3199999999996</v>
      </c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</row>
    <row r="451" spans="2:42" ht="12.75">
      <c r="B451" s="44">
        <f>IF($B450="№",1,MAX($B$7:$B450)+1)</f>
        <v>445</v>
      </c>
      <c r="C451" s="45">
        <f t="shared" si="80"/>
        <v>0</v>
      </c>
      <c r="D451" s="31"/>
      <c r="E451" s="32"/>
      <c r="F451" s="32"/>
      <c r="G451" s="33"/>
      <c r="H451" s="34"/>
      <c r="I451" s="31"/>
      <c r="J451" s="34"/>
      <c r="K451" s="40">
        <f t="shared" si="73"/>
        <v>0</v>
      </c>
      <c r="L451" s="41">
        <f t="shared" si="81"/>
        <v>0</v>
      </c>
      <c r="M451" s="10">
        <f t="shared" si="74"/>
        <v>0</v>
      </c>
      <c r="N451" s="42">
        <f t="shared" si="75"/>
        <v>0</v>
      </c>
      <c r="O451" s="43">
        <f t="shared" si="76"/>
        <v>0</v>
      </c>
      <c r="P451" s="32"/>
      <c r="Q451" s="35"/>
      <c r="R451" s="36"/>
      <c r="S451" s="32"/>
      <c r="T451" s="10">
        <f t="shared" si="77"/>
        <v>0</v>
      </c>
      <c r="U451" s="11">
        <f t="shared" si="78"/>
        <v>0</v>
      </c>
      <c r="V451" s="11">
        <f t="shared" si="82"/>
        <v>0</v>
      </c>
      <c r="W451" s="12" t="str">
        <f t="shared" si="79"/>
        <v/>
      </c>
      <c r="X451" s="13">
        <f t="shared" si="83"/>
        <v>0</v>
      </c>
      <c r="Y451" s="10">
        <f t="shared" si="84"/>
        <v>625.3199999999996</v>
      </c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</row>
    <row r="452" spans="2:42" ht="12.75">
      <c r="B452" s="44">
        <f>IF($B451="№",1,MAX($B$7:$B451)+1)</f>
        <v>446</v>
      </c>
      <c r="C452" s="45">
        <f t="shared" si="80"/>
        <v>0</v>
      </c>
      <c r="D452" s="31"/>
      <c r="E452" s="32"/>
      <c r="F452" s="32"/>
      <c r="G452" s="33"/>
      <c r="H452" s="34"/>
      <c r="I452" s="31"/>
      <c r="J452" s="34"/>
      <c r="K452" s="40">
        <f t="shared" si="73"/>
        <v>0</v>
      </c>
      <c r="L452" s="41">
        <f t="shared" si="81"/>
        <v>0</v>
      </c>
      <c r="M452" s="10">
        <f t="shared" si="74"/>
        <v>0</v>
      </c>
      <c r="N452" s="42">
        <f t="shared" si="75"/>
        <v>0</v>
      </c>
      <c r="O452" s="43">
        <f t="shared" si="76"/>
        <v>0</v>
      </c>
      <c r="P452" s="32"/>
      <c r="Q452" s="35"/>
      <c r="R452" s="36"/>
      <c r="S452" s="32"/>
      <c r="T452" s="10">
        <f t="shared" si="77"/>
        <v>0</v>
      </c>
      <c r="U452" s="11">
        <f t="shared" si="78"/>
        <v>0</v>
      </c>
      <c r="V452" s="11">
        <f t="shared" si="82"/>
        <v>0</v>
      </c>
      <c r="W452" s="12" t="str">
        <f t="shared" si="79"/>
        <v/>
      </c>
      <c r="X452" s="13">
        <f t="shared" si="83"/>
        <v>0</v>
      </c>
      <c r="Y452" s="10">
        <f t="shared" si="84"/>
        <v>625.3199999999996</v>
      </c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</row>
    <row r="453" spans="2:42" ht="12.75">
      <c r="B453" s="44">
        <f>IF($B452="№",1,MAX($B$7:$B452)+1)</f>
        <v>447</v>
      </c>
      <c r="C453" s="45">
        <f t="shared" si="80"/>
        <v>0</v>
      </c>
      <c r="D453" s="31"/>
      <c r="E453" s="32"/>
      <c r="F453" s="32"/>
      <c r="G453" s="33"/>
      <c r="H453" s="34"/>
      <c r="I453" s="31"/>
      <c r="J453" s="34"/>
      <c r="K453" s="40">
        <f t="shared" si="73"/>
        <v>0</v>
      </c>
      <c r="L453" s="41">
        <f t="shared" si="81"/>
        <v>0</v>
      </c>
      <c r="M453" s="10">
        <f t="shared" si="74"/>
        <v>0</v>
      </c>
      <c r="N453" s="42">
        <f t="shared" si="75"/>
        <v>0</v>
      </c>
      <c r="O453" s="43">
        <f t="shared" si="76"/>
        <v>0</v>
      </c>
      <c r="P453" s="32"/>
      <c r="Q453" s="35"/>
      <c r="R453" s="36"/>
      <c r="S453" s="32"/>
      <c r="T453" s="10">
        <f t="shared" si="77"/>
        <v>0</v>
      </c>
      <c r="U453" s="11">
        <f t="shared" si="78"/>
        <v>0</v>
      </c>
      <c r="V453" s="11">
        <f t="shared" si="82"/>
        <v>0</v>
      </c>
      <c r="W453" s="12" t="str">
        <f t="shared" si="79"/>
        <v/>
      </c>
      <c r="X453" s="13">
        <f t="shared" si="83"/>
        <v>0</v>
      </c>
      <c r="Y453" s="10">
        <f t="shared" si="84"/>
        <v>625.3199999999996</v>
      </c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</row>
    <row r="454" spans="2:42" ht="12.75">
      <c r="B454" s="44">
        <f>IF($B453="№",1,MAX($B$7:$B453)+1)</f>
        <v>448</v>
      </c>
      <c r="C454" s="45">
        <f t="shared" si="80"/>
        <v>0</v>
      </c>
      <c r="D454" s="31"/>
      <c r="E454" s="32"/>
      <c r="F454" s="32"/>
      <c r="G454" s="33"/>
      <c r="H454" s="34"/>
      <c r="I454" s="31"/>
      <c r="J454" s="34"/>
      <c r="K454" s="40">
        <f t="shared" si="73"/>
        <v>0</v>
      </c>
      <c r="L454" s="41">
        <f t="shared" si="81"/>
        <v>0</v>
      </c>
      <c r="M454" s="10">
        <f t="shared" si="74"/>
        <v>0</v>
      </c>
      <c r="N454" s="42">
        <f t="shared" si="75"/>
        <v>0</v>
      </c>
      <c r="O454" s="43">
        <f t="shared" si="76"/>
        <v>0</v>
      </c>
      <c r="P454" s="32"/>
      <c r="Q454" s="35"/>
      <c r="R454" s="36"/>
      <c r="S454" s="32"/>
      <c r="T454" s="10">
        <f t="shared" si="77"/>
        <v>0</v>
      </c>
      <c r="U454" s="11">
        <f t="shared" si="78"/>
        <v>0</v>
      </c>
      <c r="V454" s="11">
        <f t="shared" si="82"/>
        <v>0</v>
      </c>
      <c r="W454" s="12" t="str">
        <f t="shared" si="79"/>
        <v/>
      </c>
      <c r="X454" s="13">
        <f t="shared" si="83"/>
        <v>0</v>
      </c>
      <c r="Y454" s="10">
        <f t="shared" si="84"/>
        <v>625.3199999999996</v>
      </c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</row>
    <row r="455" spans="2:42" ht="12.75">
      <c r="B455" s="44">
        <f>IF($B454="№",1,MAX($B$7:$B454)+1)</f>
        <v>449</v>
      </c>
      <c r="C455" s="45">
        <f t="shared" si="80"/>
        <v>0</v>
      </c>
      <c r="D455" s="31"/>
      <c r="E455" s="32"/>
      <c r="F455" s="32"/>
      <c r="G455" s="33"/>
      <c r="H455" s="34"/>
      <c r="I455" s="31"/>
      <c r="J455" s="34"/>
      <c r="K455" s="40">
        <f t="shared" ref="K455:K518" si="85">IFERROR(IF(OR($P$2*$C455*$G455*$V455*$H455*$J455=0,$E455="",$F455=""),0,IF(OR($F455="Long",$F455="buy"),($J455-$H455),($H455-$J455))),0)</f>
        <v>0</v>
      </c>
      <c r="L455" s="41">
        <f t="shared" si="81"/>
        <v>0</v>
      </c>
      <c r="M455" s="10">
        <f t="shared" ref="M455:M518" si="86">IFERROR(IF(OR($P$2*$C455*$G455*$H455*$J455=0,$E455="",$F455=""),0,$T455-$U455),0)</f>
        <v>0</v>
      </c>
      <c r="N455" s="42">
        <f t="shared" ref="N455:N518" si="87">IFERROR(IF(OR($P$2*$C455*$G455*$H455*$J455=0,$E455="",$F455=""),0,$M455/$V455),0)</f>
        <v>0</v>
      </c>
      <c r="O455" s="43">
        <f t="shared" ref="O455:O518" si="88">IF(OR($I455=0,$D455=0,$I455&lt;$D455),0,$I455-$D455)</f>
        <v>0</v>
      </c>
      <c r="P455" s="32"/>
      <c r="Q455" s="35"/>
      <c r="R455" s="36"/>
      <c r="S455" s="32"/>
      <c r="T455" s="10">
        <f t="shared" ref="T455:T518" si="89">IFERROR(IF(OR($P$2*$C455*$G455*$H455*$J455=0,$E455="",$F455=""),0,IF($W455="ME",$K455*5*$G455,$K455*50*$G455)),0)</f>
        <v>0</v>
      </c>
      <c r="U455" s="11">
        <f t="shared" ref="U455:U518" si="90">IFERROR(IF(OR($P$2*$C455*$G455*$V455*$H455=0,$E455="",$F455=""),0,IF($W455="ME",$D$3*$G455,$E$3*$G455)),0)</f>
        <v>0</v>
      </c>
      <c r="V455" s="11">
        <f t="shared" si="82"/>
        <v>0</v>
      </c>
      <c r="W455" s="12" t="str">
        <f t="shared" ref="W455:W518" si="91">LEFT($E455,2)</f>
        <v/>
      </c>
      <c r="X455" s="13">
        <f t="shared" si="83"/>
        <v>0</v>
      </c>
      <c r="Y455" s="10">
        <f t="shared" si="84"/>
        <v>625.3199999999996</v>
      </c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</row>
    <row r="456" spans="2:42" ht="12.75">
      <c r="B456" s="44">
        <f>IF($B455="№",1,MAX($B$7:$B455)+1)</f>
        <v>450</v>
      </c>
      <c r="C456" s="45">
        <f t="shared" ref="C456:C519" si="92">INT($D456)</f>
        <v>0</v>
      </c>
      <c r="D456" s="31"/>
      <c r="E456" s="32"/>
      <c r="F456" s="32"/>
      <c r="G456" s="33"/>
      <c r="H456" s="34"/>
      <c r="I456" s="31"/>
      <c r="J456" s="34"/>
      <c r="K456" s="40">
        <f t="shared" si="85"/>
        <v>0</v>
      </c>
      <c r="L456" s="41">
        <f t="shared" ref="L456:L519" si="93">IFERROR($K456*4,0)</f>
        <v>0</v>
      </c>
      <c r="M456" s="10">
        <f t="shared" si="86"/>
        <v>0</v>
      </c>
      <c r="N456" s="42">
        <f t="shared" si="87"/>
        <v>0</v>
      </c>
      <c r="O456" s="43">
        <f t="shared" si="88"/>
        <v>0</v>
      </c>
      <c r="P456" s="32"/>
      <c r="Q456" s="35"/>
      <c r="R456" s="36"/>
      <c r="S456" s="32"/>
      <c r="T456" s="10">
        <f t="shared" si="89"/>
        <v>0</v>
      </c>
      <c r="U456" s="11">
        <f t="shared" si="90"/>
        <v>0</v>
      </c>
      <c r="V456" s="11">
        <f t="shared" ref="V456:V519" si="94">IFERROR(IF($P$2*$C456*$G456=0,0,IF($V455="Сумма на момент открытия сделки",$P$2,$V455+$M455+$R455)),0)</f>
        <v>0</v>
      </c>
      <c r="W456" s="12" t="str">
        <f t="shared" si="91"/>
        <v/>
      </c>
      <c r="X456" s="13">
        <f t="shared" ref="X456:X519" si="95">$D456-INT($D456)</f>
        <v>0</v>
      </c>
      <c r="Y456" s="10">
        <f t="shared" ref="Y456:Y519" si="96">$Y455+$M456+$R456</f>
        <v>625.3199999999996</v>
      </c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</row>
    <row r="457" spans="2:42" ht="12.75">
      <c r="B457" s="44">
        <f>IF($B456="№",1,MAX($B$7:$B456)+1)</f>
        <v>451</v>
      </c>
      <c r="C457" s="45">
        <f t="shared" si="92"/>
        <v>0</v>
      </c>
      <c r="D457" s="31"/>
      <c r="E457" s="32"/>
      <c r="F457" s="32"/>
      <c r="G457" s="33"/>
      <c r="H457" s="34"/>
      <c r="I457" s="31"/>
      <c r="J457" s="34"/>
      <c r="K457" s="40">
        <f t="shared" si="85"/>
        <v>0</v>
      </c>
      <c r="L457" s="41">
        <f t="shared" si="93"/>
        <v>0</v>
      </c>
      <c r="M457" s="10">
        <f t="shared" si="86"/>
        <v>0</v>
      </c>
      <c r="N457" s="42">
        <f t="shared" si="87"/>
        <v>0</v>
      </c>
      <c r="O457" s="43">
        <f t="shared" si="88"/>
        <v>0</v>
      </c>
      <c r="P457" s="32"/>
      <c r="Q457" s="35"/>
      <c r="R457" s="36"/>
      <c r="S457" s="32"/>
      <c r="T457" s="10">
        <f t="shared" si="89"/>
        <v>0</v>
      </c>
      <c r="U457" s="11">
        <f t="shared" si="90"/>
        <v>0</v>
      </c>
      <c r="V457" s="11">
        <f t="shared" si="94"/>
        <v>0</v>
      </c>
      <c r="W457" s="12" t="str">
        <f t="shared" si="91"/>
        <v/>
      </c>
      <c r="X457" s="13">
        <f t="shared" si="95"/>
        <v>0</v>
      </c>
      <c r="Y457" s="10">
        <f t="shared" si="96"/>
        <v>625.3199999999996</v>
      </c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</row>
    <row r="458" spans="2:42" ht="12.75">
      <c r="B458" s="44">
        <f>IF($B457="№",1,MAX($B$7:$B457)+1)</f>
        <v>452</v>
      </c>
      <c r="C458" s="45">
        <f t="shared" si="92"/>
        <v>0</v>
      </c>
      <c r="D458" s="31"/>
      <c r="E458" s="32"/>
      <c r="F458" s="32"/>
      <c r="G458" s="33"/>
      <c r="H458" s="34"/>
      <c r="I458" s="31"/>
      <c r="J458" s="34"/>
      <c r="K458" s="40">
        <f t="shared" si="85"/>
        <v>0</v>
      </c>
      <c r="L458" s="41">
        <f t="shared" si="93"/>
        <v>0</v>
      </c>
      <c r="M458" s="10">
        <f t="shared" si="86"/>
        <v>0</v>
      </c>
      <c r="N458" s="42">
        <f t="shared" si="87"/>
        <v>0</v>
      </c>
      <c r="O458" s="43">
        <f t="shared" si="88"/>
        <v>0</v>
      </c>
      <c r="P458" s="32"/>
      <c r="Q458" s="35"/>
      <c r="R458" s="36"/>
      <c r="S458" s="32"/>
      <c r="T458" s="10">
        <f t="shared" si="89"/>
        <v>0</v>
      </c>
      <c r="U458" s="11">
        <f t="shared" si="90"/>
        <v>0</v>
      </c>
      <c r="V458" s="11">
        <f t="shared" si="94"/>
        <v>0</v>
      </c>
      <c r="W458" s="12" t="str">
        <f t="shared" si="91"/>
        <v/>
      </c>
      <c r="X458" s="13">
        <f t="shared" si="95"/>
        <v>0</v>
      </c>
      <c r="Y458" s="10">
        <f t="shared" si="96"/>
        <v>625.3199999999996</v>
      </c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</row>
    <row r="459" spans="2:42" ht="12.75">
      <c r="B459" s="44">
        <f>IF($B458="№",1,MAX($B$7:$B458)+1)</f>
        <v>453</v>
      </c>
      <c r="C459" s="45">
        <f t="shared" si="92"/>
        <v>0</v>
      </c>
      <c r="D459" s="31"/>
      <c r="E459" s="32"/>
      <c r="F459" s="32"/>
      <c r="G459" s="33"/>
      <c r="H459" s="34"/>
      <c r="I459" s="31"/>
      <c r="J459" s="34"/>
      <c r="K459" s="40">
        <f t="shared" si="85"/>
        <v>0</v>
      </c>
      <c r="L459" s="41">
        <f t="shared" si="93"/>
        <v>0</v>
      </c>
      <c r="M459" s="10">
        <f t="shared" si="86"/>
        <v>0</v>
      </c>
      <c r="N459" s="42">
        <f t="shared" si="87"/>
        <v>0</v>
      </c>
      <c r="O459" s="43">
        <f t="shared" si="88"/>
        <v>0</v>
      </c>
      <c r="P459" s="32"/>
      <c r="Q459" s="35"/>
      <c r="R459" s="36"/>
      <c r="S459" s="32"/>
      <c r="T459" s="10">
        <f t="shared" si="89"/>
        <v>0</v>
      </c>
      <c r="U459" s="11">
        <f t="shared" si="90"/>
        <v>0</v>
      </c>
      <c r="V459" s="11">
        <f t="shared" si="94"/>
        <v>0</v>
      </c>
      <c r="W459" s="12" t="str">
        <f t="shared" si="91"/>
        <v/>
      </c>
      <c r="X459" s="13">
        <f t="shared" si="95"/>
        <v>0</v>
      </c>
      <c r="Y459" s="10">
        <f t="shared" si="96"/>
        <v>625.3199999999996</v>
      </c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</row>
    <row r="460" spans="2:42" ht="12.75">
      <c r="B460" s="44">
        <f>IF($B459="№",1,MAX($B$7:$B459)+1)</f>
        <v>454</v>
      </c>
      <c r="C460" s="45">
        <f t="shared" si="92"/>
        <v>0</v>
      </c>
      <c r="D460" s="31"/>
      <c r="E460" s="32"/>
      <c r="F460" s="32"/>
      <c r="G460" s="33"/>
      <c r="H460" s="34"/>
      <c r="I460" s="31"/>
      <c r="J460" s="34"/>
      <c r="K460" s="40">
        <f t="shared" si="85"/>
        <v>0</v>
      </c>
      <c r="L460" s="41">
        <f t="shared" si="93"/>
        <v>0</v>
      </c>
      <c r="M460" s="10">
        <f t="shared" si="86"/>
        <v>0</v>
      </c>
      <c r="N460" s="42">
        <f t="shared" si="87"/>
        <v>0</v>
      </c>
      <c r="O460" s="43">
        <f t="shared" si="88"/>
        <v>0</v>
      </c>
      <c r="P460" s="32"/>
      <c r="Q460" s="35"/>
      <c r="R460" s="36"/>
      <c r="S460" s="32"/>
      <c r="T460" s="10">
        <f t="shared" si="89"/>
        <v>0</v>
      </c>
      <c r="U460" s="11">
        <f t="shared" si="90"/>
        <v>0</v>
      </c>
      <c r="V460" s="11">
        <f t="shared" si="94"/>
        <v>0</v>
      </c>
      <c r="W460" s="12" t="str">
        <f t="shared" si="91"/>
        <v/>
      </c>
      <c r="X460" s="13">
        <f t="shared" si="95"/>
        <v>0</v>
      </c>
      <c r="Y460" s="10">
        <f t="shared" si="96"/>
        <v>625.3199999999996</v>
      </c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</row>
    <row r="461" spans="2:42" ht="12.75">
      <c r="B461" s="44">
        <f>IF($B460="№",1,MAX($B$7:$B460)+1)</f>
        <v>455</v>
      </c>
      <c r="C461" s="45">
        <f t="shared" si="92"/>
        <v>0</v>
      </c>
      <c r="D461" s="31"/>
      <c r="E461" s="32"/>
      <c r="F461" s="32"/>
      <c r="G461" s="33"/>
      <c r="H461" s="34"/>
      <c r="I461" s="31"/>
      <c r="J461" s="34"/>
      <c r="K461" s="40">
        <f t="shared" si="85"/>
        <v>0</v>
      </c>
      <c r="L461" s="41">
        <f t="shared" si="93"/>
        <v>0</v>
      </c>
      <c r="M461" s="10">
        <f t="shared" si="86"/>
        <v>0</v>
      </c>
      <c r="N461" s="42">
        <f t="shared" si="87"/>
        <v>0</v>
      </c>
      <c r="O461" s="43">
        <f t="shared" si="88"/>
        <v>0</v>
      </c>
      <c r="P461" s="32"/>
      <c r="Q461" s="35"/>
      <c r="R461" s="36"/>
      <c r="S461" s="32"/>
      <c r="T461" s="10">
        <f t="shared" si="89"/>
        <v>0</v>
      </c>
      <c r="U461" s="11">
        <f t="shared" si="90"/>
        <v>0</v>
      </c>
      <c r="V461" s="11">
        <f t="shared" si="94"/>
        <v>0</v>
      </c>
      <c r="W461" s="12" t="str">
        <f t="shared" si="91"/>
        <v/>
      </c>
      <c r="X461" s="13">
        <f t="shared" si="95"/>
        <v>0</v>
      </c>
      <c r="Y461" s="10">
        <f t="shared" si="96"/>
        <v>625.3199999999996</v>
      </c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</row>
    <row r="462" spans="2:42" ht="12.75">
      <c r="B462" s="44">
        <f>IF($B461="№",1,MAX($B$7:$B461)+1)</f>
        <v>456</v>
      </c>
      <c r="C462" s="45">
        <f t="shared" si="92"/>
        <v>0</v>
      </c>
      <c r="D462" s="31"/>
      <c r="E462" s="32"/>
      <c r="F462" s="32"/>
      <c r="G462" s="33"/>
      <c r="H462" s="34"/>
      <c r="I462" s="31"/>
      <c r="J462" s="34"/>
      <c r="K462" s="40">
        <f t="shared" si="85"/>
        <v>0</v>
      </c>
      <c r="L462" s="41">
        <f t="shared" si="93"/>
        <v>0</v>
      </c>
      <c r="M462" s="10">
        <f t="shared" si="86"/>
        <v>0</v>
      </c>
      <c r="N462" s="42">
        <f t="shared" si="87"/>
        <v>0</v>
      </c>
      <c r="O462" s="43">
        <f t="shared" si="88"/>
        <v>0</v>
      </c>
      <c r="P462" s="32"/>
      <c r="Q462" s="35"/>
      <c r="R462" s="36"/>
      <c r="S462" s="32"/>
      <c r="T462" s="10">
        <f t="shared" si="89"/>
        <v>0</v>
      </c>
      <c r="U462" s="11">
        <f t="shared" si="90"/>
        <v>0</v>
      </c>
      <c r="V462" s="11">
        <f t="shared" si="94"/>
        <v>0</v>
      </c>
      <c r="W462" s="12" t="str">
        <f t="shared" si="91"/>
        <v/>
      </c>
      <c r="X462" s="13">
        <f t="shared" si="95"/>
        <v>0</v>
      </c>
      <c r="Y462" s="10">
        <f t="shared" si="96"/>
        <v>625.3199999999996</v>
      </c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</row>
    <row r="463" spans="2:42" ht="12.75">
      <c r="B463" s="44">
        <f>IF($B462="№",1,MAX($B$7:$B462)+1)</f>
        <v>457</v>
      </c>
      <c r="C463" s="45">
        <f t="shared" si="92"/>
        <v>0</v>
      </c>
      <c r="D463" s="31"/>
      <c r="E463" s="32"/>
      <c r="F463" s="32"/>
      <c r="G463" s="33"/>
      <c r="H463" s="34"/>
      <c r="I463" s="31"/>
      <c r="J463" s="34"/>
      <c r="K463" s="40">
        <f t="shared" si="85"/>
        <v>0</v>
      </c>
      <c r="L463" s="41">
        <f t="shared" si="93"/>
        <v>0</v>
      </c>
      <c r="M463" s="10">
        <f t="shared" si="86"/>
        <v>0</v>
      </c>
      <c r="N463" s="42">
        <f t="shared" si="87"/>
        <v>0</v>
      </c>
      <c r="O463" s="43">
        <f t="shared" si="88"/>
        <v>0</v>
      </c>
      <c r="P463" s="32"/>
      <c r="Q463" s="35"/>
      <c r="R463" s="36"/>
      <c r="S463" s="32"/>
      <c r="T463" s="10">
        <f t="shared" si="89"/>
        <v>0</v>
      </c>
      <c r="U463" s="11">
        <f t="shared" si="90"/>
        <v>0</v>
      </c>
      <c r="V463" s="11">
        <f t="shared" si="94"/>
        <v>0</v>
      </c>
      <c r="W463" s="12" t="str">
        <f t="shared" si="91"/>
        <v/>
      </c>
      <c r="X463" s="13">
        <f t="shared" si="95"/>
        <v>0</v>
      </c>
      <c r="Y463" s="10">
        <f t="shared" si="96"/>
        <v>625.3199999999996</v>
      </c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</row>
    <row r="464" spans="2:42" ht="12.75">
      <c r="B464" s="44">
        <f>IF($B463="№",1,MAX($B$7:$B463)+1)</f>
        <v>458</v>
      </c>
      <c r="C464" s="45">
        <f t="shared" si="92"/>
        <v>0</v>
      </c>
      <c r="D464" s="31"/>
      <c r="E464" s="32"/>
      <c r="F464" s="32"/>
      <c r="G464" s="33"/>
      <c r="H464" s="34"/>
      <c r="I464" s="31"/>
      <c r="J464" s="34"/>
      <c r="K464" s="40">
        <f t="shared" si="85"/>
        <v>0</v>
      </c>
      <c r="L464" s="41">
        <f t="shared" si="93"/>
        <v>0</v>
      </c>
      <c r="M464" s="10">
        <f t="shared" si="86"/>
        <v>0</v>
      </c>
      <c r="N464" s="42">
        <f t="shared" si="87"/>
        <v>0</v>
      </c>
      <c r="O464" s="43">
        <f t="shared" si="88"/>
        <v>0</v>
      </c>
      <c r="P464" s="32"/>
      <c r="Q464" s="35"/>
      <c r="R464" s="36"/>
      <c r="S464" s="32"/>
      <c r="T464" s="10">
        <f t="shared" si="89"/>
        <v>0</v>
      </c>
      <c r="U464" s="11">
        <f t="shared" si="90"/>
        <v>0</v>
      </c>
      <c r="V464" s="11">
        <f t="shared" si="94"/>
        <v>0</v>
      </c>
      <c r="W464" s="12" t="str">
        <f t="shared" si="91"/>
        <v/>
      </c>
      <c r="X464" s="13">
        <f t="shared" si="95"/>
        <v>0</v>
      </c>
      <c r="Y464" s="10">
        <f t="shared" si="96"/>
        <v>625.3199999999996</v>
      </c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</row>
    <row r="465" spans="2:42" ht="12.75">
      <c r="B465" s="44">
        <f>IF($B464="№",1,MAX($B$7:$B464)+1)</f>
        <v>459</v>
      </c>
      <c r="C465" s="45">
        <f t="shared" si="92"/>
        <v>0</v>
      </c>
      <c r="D465" s="31"/>
      <c r="E465" s="32"/>
      <c r="F465" s="32"/>
      <c r="G465" s="33"/>
      <c r="H465" s="34"/>
      <c r="I465" s="31"/>
      <c r="J465" s="34"/>
      <c r="K465" s="40">
        <f t="shared" si="85"/>
        <v>0</v>
      </c>
      <c r="L465" s="41">
        <f t="shared" si="93"/>
        <v>0</v>
      </c>
      <c r="M465" s="10">
        <f t="shared" si="86"/>
        <v>0</v>
      </c>
      <c r="N465" s="42">
        <f t="shared" si="87"/>
        <v>0</v>
      </c>
      <c r="O465" s="43">
        <f t="shared" si="88"/>
        <v>0</v>
      </c>
      <c r="P465" s="32"/>
      <c r="Q465" s="35"/>
      <c r="R465" s="36"/>
      <c r="S465" s="32"/>
      <c r="T465" s="10">
        <f t="shared" si="89"/>
        <v>0</v>
      </c>
      <c r="U465" s="11">
        <f t="shared" si="90"/>
        <v>0</v>
      </c>
      <c r="V465" s="11">
        <f t="shared" si="94"/>
        <v>0</v>
      </c>
      <c r="W465" s="12" t="str">
        <f t="shared" si="91"/>
        <v/>
      </c>
      <c r="X465" s="13">
        <f t="shared" si="95"/>
        <v>0</v>
      </c>
      <c r="Y465" s="10">
        <f t="shared" si="96"/>
        <v>625.3199999999996</v>
      </c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</row>
    <row r="466" spans="2:42" ht="12.75">
      <c r="B466" s="44">
        <f>IF($B465="№",1,MAX($B$7:$B465)+1)</f>
        <v>460</v>
      </c>
      <c r="C466" s="45">
        <f t="shared" si="92"/>
        <v>0</v>
      </c>
      <c r="D466" s="31"/>
      <c r="E466" s="32"/>
      <c r="F466" s="32"/>
      <c r="G466" s="33"/>
      <c r="H466" s="34"/>
      <c r="I466" s="31"/>
      <c r="J466" s="34"/>
      <c r="K466" s="40">
        <f t="shared" si="85"/>
        <v>0</v>
      </c>
      <c r="L466" s="41">
        <f t="shared" si="93"/>
        <v>0</v>
      </c>
      <c r="M466" s="10">
        <f t="shared" si="86"/>
        <v>0</v>
      </c>
      <c r="N466" s="42">
        <f t="shared" si="87"/>
        <v>0</v>
      </c>
      <c r="O466" s="43">
        <f t="shared" si="88"/>
        <v>0</v>
      </c>
      <c r="P466" s="32"/>
      <c r="Q466" s="35"/>
      <c r="R466" s="36"/>
      <c r="S466" s="32"/>
      <c r="T466" s="10">
        <f t="shared" si="89"/>
        <v>0</v>
      </c>
      <c r="U466" s="11">
        <f t="shared" si="90"/>
        <v>0</v>
      </c>
      <c r="V466" s="11">
        <f t="shared" si="94"/>
        <v>0</v>
      </c>
      <c r="W466" s="12" t="str">
        <f t="shared" si="91"/>
        <v/>
      </c>
      <c r="X466" s="13">
        <f t="shared" si="95"/>
        <v>0</v>
      </c>
      <c r="Y466" s="10">
        <f t="shared" si="96"/>
        <v>625.3199999999996</v>
      </c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</row>
    <row r="467" spans="2:42" ht="12.75">
      <c r="B467" s="44">
        <f>IF($B466="№",1,MAX($B$7:$B466)+1)</f>
        <v>461</v>
      </c>
      <c r="C467" s="45">
        <f t="shared" si="92"/>
        <v>0</v>
      </c>
      <c r="D467" s="31"/>
      <c r="E467" s="32"/>
      <c r="F467" s="32"/>
      <c r="G467" s="33"/>
      <c r="H467" s="34"/>
      <c r="I467" s="31"/>
      <c r="J467" s="34"/>
      <c r="K467" s="40">
        <f t="shared" si="85"/>
        <v>0</v>
      </c>
      <c r="L467" s="41">
        <f t="shared" si="93"/>
        <v>0</v>
      </c>
      <c r="M467" s="10">
        <f t="shared" si="86"/>
        <v>0</v>
      </c>
      <c r="N467" s="42">
        <f t="shared" si="87"/>
        <v>0</v>
      </c>
      <c r="O467" s="43">
        <f t="shared" si="88"/>
        <v>0</v>
      </c>
      <c r="P467" s="32"/>
      <c r="Q467" s="35"/>
      <c r="R467" s="36"/>
      <c r="S467" s="32"/>
      <c r="T467" s="10">
        <f t="shared" si="89"/>
        <v>0</v>
      </c>
      <c r="U467" s="11">
        <f t="shared" si="90"/>
        <v>0</v>
      </c>
      <c r="V467" s="11">
        <f t="shared" si="94"/>
        <v>0</v>
      </c>
      <c r="W467" s="12" t="str">
        <f t="shared" si="91"/>
        <v/>
      </c>
      <c r="X467" s="13">
        <f t="shared" si="95"/>
        <v>0</v>
      </c>
      <c r="Y467" s="10">
        <f t="shared" si="96"/>
        <v>625.3199999999996</v>
      </c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</row>
    <row r="468" spans="2:42" ht="12.75">
      <c r="B468" s="44">
        <f>IF($B467="№",1,MAX($B$7:$B467)+1)</f>
        <v>462</v>
      </c>
      <c r="C468" s="45">
        <f t="shared" si="92"/>
        <v>0</v>
      </c>
      <c r="D468" s="31"/>
      <c r="E468" s="32"/>
      <c r="F468" s="32"/>
      <c r="G468" s="33"/>
      <c r="H468" s="34"/>
      <c r="I468" s="31"/>
      <c r="J468" s="34"/>
      <c r="K468" s="40">
        <f t="shared" si="85"/>
        <v>0</v>
      </c>
      <c r="L468" s="41">
        <f t="shared" si="93"/>
        <v>0</v>
      </c>
      <c r="M468" s="10">
        <f t="shared" si="86"/>
        <v>0</v>
      </c>
      <c r="N468" s="42">
        <f t="shared" si="87"/>
        <v>0</v>
      </c>
      <c r="O468" s="43">
        <f t="shared" si="88"/>
        <v>0</v>
      </c>
      <c r="P468" s="32"/>
      <c r="Q468" s="35"/>
      <c r="R468" s="36"/>
      <c r="S468" s="32"/>
      <c r="T468" s="10">
        <f t="shared" si="89"/>
        <v>0</v>
      </c>
      <c r="U468" s="11">
        <f t="shared" si="90"/>
        <v>0</v>
      </c>
      <c r="V468" s="11">
        <f t="shared" si="94"/>
        <v>0</v>
      </c>
      <c r="W468" s="12" t="str">
        <f t="shared" si="91"/>
        <v/>
      </c>
      <c r="X468" s="13">
        <f t="shared" si="95"/>
        <v>0</v>
      </c>
      <c r="Y468" s="10">
        <f t="shared" si="96"/>
        <v>625.3199999999996</v>
      </c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</row>
    <row r="469" spans="2:42" ht="12.75">
      <c r="B469" s="44">
        <f>IF($B468="№",1,MAX($B$7:$B468)+1)</f>
        <v>463</v>
      </c>
      <c r="C469" s="45">
        <f t="shared" si="92"/>
        <v>0</v>
      </c>
      <c r="D469" s="31"/>
      <c r="E469" s="32"/>
      <c r="F469" s="32"/>
      <c r="G469" s="33"/>
      <c r="H469" s="34"/>
      <c r="I469" s="31"/>
      <c r="J469" s="34"/>
      <c r="K469" s="40">
        <f t="shared" si="85"/>
        <v>0</v>
      </c>
      <c r="L469" s="41">
        <f t="shared" si="93"/>
        <v>0</v>
      </c>
      <c r="M469" s="10">
        <f t="shared" si="86"/>
        <v>0</v>
      </c>
      <c r="N469" s="42">
        <f t="shared" si="87"/>
        <v>0</v>
      </c>
      <c r="O469" s="43">
        <f t="shared" si="88"/>
        <v>0</v>
      </c>
      <c r="P469" s="32"/>
      <c r="Q469" s="35"/>
      <c r="R469" s="36"/>
      <c r="S469" s="32"/>
      <c r="T469" s="10">
        <f t="shared" si="89"/>
        <v>0</v>
      </c>
      <c r="U469" s="11">
        <f t="shared" si="90"/>
        <v>0</v>
      </c>
      <c r="V469" s="11">
        <f t="shared" si="94"/>
        <v>0</v>
      </c>
      <c r="W469" s="12" t="str">
        <f t="shared" si="91"/>
        <v/>
      </c>
      <c r="X469" s="13">
        <f t="shared" si="95"/>
        <v>0</v>
      </c>
      <c r="Y469" s="10">
        <f t="shared" si="96"/>
        <v>625.3199999999996</v>
      </c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</row>
    <row r="470" spans="2:42" ht="12.75">
      <c r="B470" s="44">
        <f>IF($B469="№",1,MAX($B$7:$B469)+1)</f>
        <v>464</v>
      </c>
      <c r="C470" s="45">
        <f t="shared" si="92"/>
        <v>0</v>
      </c>
      <c r="D470" s="31"/>
      <c r="E470" s="32"/>
      <c r="F470" s="32"/>
      <c r="G470" s="33"/>
      <c r="H470" s="34"/>
      <c r="I470" s="31"/>
      <c r="J470" s="34"/>
      <c r="K470" s="40">
        <f t="shared" si="85"/>
        <v>0</v>
      </c>
      <c r="L470" s="41">
        <f t="shared" si="93"/>
        <v>0</v>
      </c>
      <c r="M470" s="10">
        <f t="shared" si="86"/>
        <v>0</v>
      </c>
      <c r="N470" s="42">
        <f t="shared" si="87"/>
        <v>0</v>
      </c>
      <c r="O470" s="43">
        <f t="shared" si="88"/>
        <v>0</v>
      </c>
      <c r="P470" s="32"/>
      <c r="Q470" s="35"/>
      <c r="R470" s="36"/>
      <c r="S470" s="32"/>
      <c r="T470" s="10">
        <f t="shared" si="89"/>
        <v>0</v>
      </c>
      <c r="U470" s="11">
        <f t="shared" si="90"/>
        <v>0</v>
      </c>
      <c r="V470" s="11">
        <f t="shared" si="94"/>
        <v>0</v>
      </c>
      <c r="W470" s="12" t="str">
        <f t="shared" si="91"/>
        <v/>
      </c>
      <c r="X470" s="13">
        <f t="shared" si="95"/>
        <v>0</v>
      </c>
      <c r="Y470" s="10">
        <f t="shared" si="96"/>
        <v>625.3199999999996</v>
      </c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</row>
    <row r="471" spans="2:42" ht="12.75">
      <c r="B471" s="44">
        <f>IF($B470="№",1,MAX($B$7:$B470)+1)</f>
        <v>465</v>
      </c>
      <c r="C471" s="45">
        <f t="shared" si="92"/>
        <v>0</v>
      </c>
      <c r="D471" s="31"/>
      <c r="E471" s="32"/>
      <c r="F471" s="32"/>
      <c r="G471" s="33"/>
      <c r="H471" s="34"/>
      <c r="I471" s="31"/>
      <c r="J471" s="34"/>
      <c r="K471" s="40">
        <f t="shared" si="85"/>
        <v>0</v>
      </c>
      <c r="L471" s="41">
        <f t="shared" si="93"/>
        <v>0</v>
      </c>
      <c r="M471" s="10">
        <f t="shared" si="86"/>
        <v>0</v>
      </c>
      <c r="N471" s="42">
        <f t="shared" si="87"/>
        <v>0</v>
      </c>
      <c r="O471" s="43">
        <f t="shared" si="88"/>
        <v>0</v>
      </c>
      <c r="P471" s="32"/>
      <c r="Q471" s="35"/>
      <c r="R471" s="36"/>
      <c r="S471" s="32"/>
      <c r="T471" s="10">
        <f t="shared" si="89"/>
        <v>0</v>
      </c>
      <c r="U471" s="11">
        <f t="shared" si="90"/>
        <v>0</v>
      </c>
      <c r="V471" s="11">
        <f t="shared" si="94"/>
        <v>0</v>
      </c>
      <c r="W471" s="12" t="str">
        <f t="shared" si="91"/>
        <v/>
      </c>
      <c r="X471" s="13">
        <f t="shared" si="95"/>
        <v>0</v>
      </c>
      <c r="Y471" s="10">
        <f t="shared" si="96"/>
        <v>625.3199999999996</v>
      </c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</row>
    <row r="472" spans="2:42" ht="12.75">
      <c r="B472" s="44">
        <f>IF($B471="№",1,MAX($B$7:$B471)+1)</f>
        <v>466</v>
      </c>
      <c r="C472" s="45">
        <f t="shared" si="92"/>
        <v>0</v>
      </c>
      <c r="D472" s="31"/>
      <c r="E472" s="32"/>
      <c r="F472" s="32"/>
      <c r="G472" s="33"/>
      <c r="H472" s="34"/>
      <c r="I472" s="31"/>
      <c r="J472" s="34"/>
      <c r="K472" s="40">
        <f t="shared" si="85"/>
        <v>0</v>
      </c>
      <c r="L472" s="41">
        <f t="shared" si="93"/>
        <v>0</v>
      </c>
      <c r="M472" s="10">
        <f t="shared" si="86"/>
        <v>0</v>
      </c>
      <c r="N472" s="42">
        <f t="shared" si="87"/>
        <v>0</v>
      </c>
      <c r="O472" s="43">
        <f t="shared" si="88"/>
        <v>0</v>
      </c>
      <c r="P472" s="32"/>
      <c r="Q472" s="35"/>
      <c r="R472" s="36"/>
      <c r="S472" s="32"/>
      <c r="T472" s="10">
        <f t="shared" si="89"/>
        <v>0</v>
      </c>
      <c r="U472" s="11">
        <f t="shared" si="90"/>
        <v>0</v>
      </c>
      <c r="V472" s="11">
        <f t="shared" si="94"/>
        <v>0</v>
      </c>
      <c r="W472" s="12" t="str">
        <f t="shared" si="91"/>
        <v/>
      </c>
      <c r="X472" s="13">
        <f t="shared" si="95"/>
        <v>0</v>
      </c>
      <c r="Y472" s="10">
        <f t="shared" si="96"/>
        <v>625.3199999999996</v>
      </c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</row>
    <row r="473" spans="2:42" ht="12.75">
      <c r="B473" s="44">
        <f>IF($B472="№",1,MAX($B$7:$B472)+1)</f>
        <v>467</v>
      </c>
      <c r="C473" s="45">
        <f t="shared" si="92"/>
        <v>0</v>
      </c>
      <c r="D473" s="31"/>
      <c r="E473" s="32"/>
      <c r="F473" s="32"/>
      <c r="G473" s="33"/>
      <c r="H473" s="34"/>
      <c r="I473" s="31"/>
      <c r="J473" s="34"/>
      <c r="K473" s="40">
        <f t="shared" si="85"/>
        <v>0</v>
      </c>
      <c r="L473" s="41">
        <f t="shared" si="93"/>
        <v>0</v>
      </c>
      <c r="M473" s="10">
        <f t="shared" si="86"/>
        <v>0</v>
      </c>
      <c r="N473" s="42">
        <f t="shared" si="87"/>
        <v>0</v>
      </c>
      <c r="O473" s="43">
        <f t="shared" si="88"/>
        <v>0</v>
      </c>
      <c r="P473" s="32"/>
      <c r="Q473" s="35"/>
      <c r="R473" s="36"/>
      <c r="S473" s="32"/>
      <c r="T473" s="10">
        <f t="shared" si="89"/>
        <v>0</v>
      </c>
      <c r="U473" s="11">
        <f t="shared" si="90"/>
        <v>0</v>
      </c>
      <c r="V473" s="11">
        <f t="shared" si="94"/>
        <v>0</v>
      </c>
      <c r="W473" s="12" t="str">
        <f t="shared" si="91"/>
        <v/>
      </c>
      <c r="X473" s="13">
        <f t="shared" si="95"/>
        <v>0</v>
      </c>
      <c r="Y473" s="10">
        <f t="shared" si="96"/>
        <v>625.3199999999996</v>
      </c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</row>
    <row r="474" spans="2:42" ht="12.75">
      <c r="B474" s="44">
        <f>IF($B473="№",1,MAX($B$7:$B473)+1)</f>
        <v>468</v>
      </c>
      <c r="C474" s="45">
        <f t="shared" si="92"/>
        <v>0</v>
      </c>
      <c r="D474" s="31"/>
      <c r="E474" s="32"/>
      <c r="F474" s="32"/>
      <c r="G474" s="33"/>
      <c r="H474" s="34"/>
      <c r="I474" s="31"/>
      <c r="J474" s="34"/>
      <c r="K474" s="40">
        <f t="shared" si="85"/>
        <v>0</v>
      </c>
      <c r="L474" s="41">
        <f t="shared" si="93"/>
        <v>0</v>
      </c>
      <c r="M474" s="10">
        <f t="shared" si="86"/>
        <v>0</v>
      </c>
      <c r="N474" s="42">
        <f t="shared" si="87"/>
        <v>0</v>
      </c>
      <c r="O474" s="43">
        <f t="shared" si="88"/>
        <v>0</v>
      </c>
      <c r="P474" s="32"/>
      <c r="Q474" s="35"/>
      <c r="R474" s="36"/>
      <c r="S474" s="32"/>
      <c r="T474" s="10">
        <f t="shared" si="89"/>
        <v>0</v>
      </c>
      <c r="U474" s="11">
        <f t="shared" si="90"/>
        <v>0</v>
      </c>
      <c r="V474" s="11">
        <f t="shared" si="94"/>
        <v>0</v>
      </c>
      <c r="W474" s="12" t="str">
        <f t="shared" si="91"/>
        <v/>
      </c>
      <c r="X474" s="13">
        <f t="shared" si="95"/>
        <v>0</v>
      </c>
      <c r="Y474" s="10">
        <f t="shared" si="96"/>
        <v>625.3199999999996</v>
      </c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</row>
    <row r="475" spans="2:42" ht="12.75">
      <c r="B475" s="44">
        <f>IF($B474="№",1,MAX($B$7:$B474)+1)</f>
        <v>469</v>
      </c>
      <c r="C475" s="45">
        <f t="shared" si="92"/>
        <v>0</v>
      </c>
      <c r="D475" s="31"/>
      <c r="E475" s="32"/>
      <c r="F475" s="32"/>
      <c r="G475" s="33"/>
      <c r="H475" s="34"/>
      <c r="I475" s="31"/>
      <c r="J475" s="34"/>
      <c r="K475" s="40">
        <f t="shared" si="85"/>
        <v>0</v>
      </c>
      <c r="L475" s="41">
        <f t="shared" si="93"/>
        <v>0</v>
      </c>
      <c r="M475" s="10">
        <f t="shared" si="86"/>
        <v>0</v>
      </c>
      <c r="N475" s="42">
        <f t="shared" si="87"/>
        <v>0</v>
      </c>
      <c r="O475" s="43">
        <f t="shared" si="88"/>
        <v>0</v>
      </c>
      <c r="P475" s="32"/>
      <c r="Q475" s="35"/>
      <c r="R475" s="36"/>
      <c r="S475" s="32"/>
      <c r="T475" s="10">
        <f t="shared" si="89"/>
        <v>0</v>
      </c>
      <c r="U475" s="11">
        <f t="shared" si="90"/>
        <v>0</v>
      </c>
      <c r="V475" s="11">
        <f t="shared" si="94"/>
        <v>0</v>
      </c>
      <c r="W475" s="12" t="str">
        <f t="shared" si="91"/>
        <v/>
      </c>
      <c r="X475" s="13">
        <f t="shared" si="95"/>
        <v>0</v>
      </c>
      <c r="Y475" s="10">
        <f t="shared" si="96"/>
        <v>625.3199999999996</v>
      </c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</row>
    <row r="476" spans="2:42" ht="12.75">
      <c r="B476" s="44">
        <f>IF($B475="№",1,MAX($B$7:$B475)+1)</f>
        <v>470</v>
      </c>
      <c r="C476" s="45">
        <f t="shared" si="92"/>
        <v>0</v>
      </c>
      <c r="D476" s="31"/>
      <c r="E476" s="32"/>
      <c r="F476" s="32"/>
      <c r="G476" s="33"/>
      <c r="H476" s="34"/>
      <c r="I476" s="31"/>
      <c r="J476" s="34"/>
      <c r="K476" s="40">
        <f t="shared" si="85"/>
        <v>0</v>
      </c>
      <c r="L476" s="41">
        <f t="shared" si="93"/>
        <v>0</v>
      </c>
      <c r="M476" s="10">
        <f t="shared" si="86"/>
        <v>0</v>
      </c>
      <c r="N476" s="42">
        <f t="shared" si="87"/>
        <v>0</v>
      </c>
      <c r="O476" s="43">
        <f t="shared" si="88"/>
        <v>0</v>
      </c>
      <c r="P476" s="32"/>
      <c r="Q476" s="35"/>
      <c r="R476" s="36"/>
      <c r="S476" s="32"/>
      <c r="T476" s="10">
        <f t="shared" si="89"/>
        <v>0</v>
      </c>
      <c r="U476" s="11">
        <f t="shared" si="90"/>
        <v>0</v>
      </c>
      <c r="V476" s="11">
        <f t="shared" si="94"/>
        <v>0</v>
      </c>
      <c r="W476" s="12" t="str">
        <f t="shared" si="91"/>
        <v/>
      </c>
      <c r="X476" s="13">
        <f t="shared" si="95"/>
        <v>0</v>
      </c>
      <c r="Y476" s="10">
        <f t="shared" si="96"/>
        <v>625.3199999999996</v>
      </c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</row>
    <row r="477" spans="2:42" ht="12.75">
      <c r="B477" s="44">
        <f>IF($B476="№",1,MAX($B$7:$B476)+1)</f>
        <v>471</v>
      </c>
      <c r="C477" s="45">
        <f t="shared" si="92"/>
        <v>0</v>
      </c>
      <c r="D477" s="31"/>
      <c r="E477" s="32"/>
      <c r="F477" s="32"/>
      <c r="G477" s="33"/>
      <c r="H477" s="34"/>
      <c r="I477" s="31"/>
      <c r="J477" s="34"/>
      <c r="K477" s="40">
        <f t="shared" si="85"/>
        <v>0</v>
      </c>
      <c r="L477" s="41">
        <f t="shared" si="93"/>
        <v>0</v>
      </c>
      <c r="M477" s="10">
        <f t="shared" si="86"/>
        <v>0</v>
      </c>
      <c r="N477" s="42">
        <f t="shared" si="87"/>
        <v>0</v>
      </c>
      <c r="O477" s="43">
        <f t="shared" si="88"/>
        <v>0</v>
      </c>
      <c r="P477" s="32"/>
      <c r="Q477" s="35"/>
      <c r="R477" s="36"/>
      <c r="S477" s="32"/>
      <c r="T477" s="10">
        <f t="shared" si="89"/>
        <v>0</v>
      </c>
      <c r="U477" s="11">
        <f t="shared" si="90"/>
        <v>0</v>
      </c>
      <c r="V477" s="11">
        <f t="shared" si="94"/>
        <v>0</v>
      </c>
      <c r="W477" s="12" t="str">
        <f t="shared" si="91"/>
        <v/>
      </c>
      <c r="X477" s="13">
        <f t="shared" si="95"/>
        <v>0</v>
      </c>
      <c r="Y477" s="10">
        <f t="shared" si="96"/>
        <v>625.3199999999996</v>
      </c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</row>
    <row r="478" spans="2:42" ht="12.75">
      <c r="B478" s="44">
        <f>IF($B477="№",1,MAX($B$7:$B477)+1)</f>
        <v>472</v>
      </c>
      <c r="C478" s="45">
        <f t="shared" si="92"/>
        <v>0</v>
      </c>
      <c r="D478" s="31"/>
      <c r="E478" s="32"/>
      <c r="F478" s="32"/>
      <c r="G478" s="33"/>
      <c r="H478" s="34"/>
      <c r="I478" s="31"/>
      <c r="J478" s="34"/>
      <c r="K478" s="40">
        <f t="shared" si="85"/>
        <v>0</v>
      </c>
      <c r="L478" s="41">
        <f t="shared" si="93"/>
        <v>0</v>
      </c>
      <c r="M478" s="10">
        <f t="shared" si="86"/>
        <v>0</v>
      </c>
      <c r="N478" s="42">
        <f t="shared" si="87"/>
        <v>0</v>
      </c>
      <c r="O478" s="43">
        <f t="shared" si="88"/>
        <v>0</v>
      </c>
      <c r="P478" s="32"/>
      <c r="Q478" s="35"/>
      <c r="R478" s="36"/>
      <c r="S478" s="32"/>
      <c r="T478" s="10">
        <f t="shared" si="89"/>
        <v>0</v>
      </c>
      <c r="U478" s="11">
        <f t="shared" si="90"/>
        <v>0</v>
      </c>
      <c r="V478" s="11">
        <f t="shared" si="94"/>
        <v>0</v>
      </c>
      <c r="W478" s="12" t="str">
        <f t="shared" si="91"/>
        <v/>
      </c>
      <c r="X478" s="13">
        <f t="shared" si="95"/>
        <v>0</v>
      </c>
      <c r="Y478" s="10">
        <f t="shared" si="96"/>
        <v>625.3199999999996</v>
      </c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</row>
    <row r="479" spans="2:42" ht="12.75">
      <c r="B479" s="44">
        <f>IF($B478="№",1,MAX($B$7:$B478)+1)</f>
        <v>473</v>
      </c>
      <c r="C479" s="45">
        <f t="shared" si="92"/>
        <v>0</v>
      </c>
      <c r="D479" s="31"/>
      <c r="E479" s="32"/>
      <c r="F479" s="32"/>
      <c r="G479" s="33"/>
      <c r="H479" s="34"/>
      <c r="I479" s="31"/>
      <c r="J479" s="34"/>
      <c r="K479" s="40">
        <f t="shared" si="85"/>
        <v>0</v>
      </c>
      <c r="L479" s="41">
        <f t="shared" si="93"/>
        <v>0</v>
      </c>
      <c r="M479" s="10">
        <f t="shared" si="86"/>
        <v>0</v>
      </c>
      <c r="N479" s="42">
        <f t="shared" si="87"/>
        <v>0</v>
      </c>
      <c r="O479" s="43">
        <f t="shared" si="88"/>
        <v>0</v>
      </c>
      <c r="P479" s="32"/>
      <c r="Q479" s="35"/>
      <c r="R479" s="36"/>
      <c r="S479" s="32"/>
      <c r="T479" s="10">
        <f t="shared" si="89"/>
        <v>0</v>
      </c>
      <c r="U479" s="11">
        <f t="shared" si="90"/>
        <v>0</v>
      </c>
      <c r="V479" s="11">
        <f t="shared" si="94"/>
        <v>0</v>
      </c>
      <c r="W479" s="12" t="str">
        <f t="shared" si="91"/>
        <v/>
      </c>
      <c r="X479" s="13">
        <f t="shared" si="95"/>
        <v>0</v>
      </c>
      <c r="Y479" s="10">
        <f t="shared" si="96"/>
        <v>625.3199999999996</v>
      </c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</row>
    <row r="480" spans="2:42" ht="12.75">
      <c r="B480" s="44">
        <f>IF($B479="№",1,MAX($B$7:$B479)+1)</f>
        <v>474</v>
      </c>
      <c r="C480" s="45">
        <f t="shared" si="92"/>
        <v>0</v>
      </c>
      <c r="D480" s="31"/>
      <c r="E480" s="32"/>
      <c r="F480" s="32"/>
      <c r="G480" s="33"/>
      <c r="H480" s="34"/>
      <c r="I480" s="31"/>
      <c r="J480" s="34"/>
      <c r="K480" s="40">
        <f t="shared" si="85"/>
        <v>0</v>
      </c>
      <c r="L480" s="41">
        <f t="shared" si="93"/>
        <v>0</v>
      </c>
      <c r="M480" s="10">
        <f t="shared" si="86"/>
        <v>0</v>
      </c>
      <c r="N480" s="42">
        <f t="shared" si="87"/>
        <v>0</v>
      </c>
      <c r="O480" s="43">
        <f t="shared" si="88"/>
        <v>0</v>
      </c>
      <c r="P480" s="32"/>
      <c r="Q480" s="35"/>
      <c r="R480" s="36"/>
      <c r="S480" s="32"/>
      <c r="T480" s="10">
        <f t="shared" si="89"/>
        <v>0</v>
      </c>
      <c r="U480" s="11">
        <f t="shared" si="90"/>
        <v>0</v>
      </c>
      <c r="V480" s="11">
        <f t="shared" si="94"/>
        <v>0</v>
      </c>
      <c r="W480" s="12" t="str">
        <f t="shared" si="91"/>
        <v/>
      </c>
      <c r="X480" s="13">
        <f t="shared" si="95"/>
        <v>0</v>
      </c>
      <c r="Y480" s="10">
        <f t="shared" si="96"/>
        <v>625.3199999999996</v>
      </c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</row>
    <row r="481" spans="2:42" ht="12.75">
      <c r="B481" s="44">
        <f>IF($B480="№",1,MAX($B$7:$B480)+1)</f>
        <v>475</v>
      </c>
      <c r="C481" s="45">
        <f t="shared" si="92"/>
        <v>0</v>
      </c>
      <c r="D481" s="31"/>
      <c r="E481" s="32"/>
      <c r="F481" s="32"/>
      <c r="G481" s="33"/>
      <c r="H481" s="34"/>
      <c r="I481" s="31"/>
      <c r="J481" s="34"/>
      <c r="K481" s="40">
        <f t="shared" si="85"/>
        <v>0</v>
      </c>
      <c r="L481" s="41">
        <f t="shared" si="93"/>
        <v>0</v>
      </c>
      <c r="M481" s="10">
        <f t="shared" si="86"/>
        <v>0</v>
      </c>
      <c r="N481" s="42">
        <f t="shared" si="87"/>
        <v>0</v>
      </c>
      <c r="O481" s="43">
        <f t="shared" si="88"/>
        <v>0</v>
      </c>
      <c r="P481" s="32"/>
      <c r="Q481" s="35"/>
      <c r="R481" s="36"/>
      <c r="S481" s="32"/>
      <c r="T481" s="10">
        <f t="shared" si="89"/>
        <v>0</v>
      </c>
      <c r="U481" s="11">
        <f t="shared" si="90"/>
        <v>0</v>
      </c>
      <c r="V481" s="11">
        <f t="shared" si="94"/>
        <v>0</v>
      </c>
      <c r="W481" s="12" t="str">
        <f t="shared" si="91"/>
        <v/>
      </c>
      <c r="X481" s="13">
        <f t="shared" si="95"/>
        <v>0</v>
      </c>
      <c r="Y481" s="10">
        <f t="shared" si="96"/>
        <v>625.3199999999996</v>
      </c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</row>
    <row r="482" spans="2:42" ht="12.75">
      <c r="B482" s="44">
        <f>IF($B481="№",1,MAX($B$7:$B481)+1)</f>
        <v>476</v>
      </c>
      <c r="C482" s="45">
        <f t="shared" si="92"/>
        <v>0</v>
      </c>
      <c r="D482" s="31"/>
      <c r="E482" s="32"/>
      <c r="F482" s="32"/>
      <c r="G482" s="33"/>
      <c r="H482" s="34"/>
      <c r="I482" s="31"/>
      <c r="J482" s="34"/>
      <c r="K482" s="40">
        <f t="shared" si="85"/>
        <v>0</v>
      </c>
      <c r="L482" s="41">
        <f t="shared" si="93"/>
        <v>0</v>
      </c>
      <c r="M482" s="10">
        <f t="shared" si="86"/>
        <v>0</v>
      </c>
      <c r="N482" s="42">
        <f t="shared" si="87"/>
        <v>0</v>
      </c>
      <c r="O482" s="43">
        <f t="shared" si="88"/>
        <v>0</v>
      </c>
      <c r="P482" s="32"/>
      <c r="Q482" s="35"/>
      <c r="R482" s="36"/>
      <c r="S482" s="32"/>
      <c r="T482" s="10">
        <f t="shared" si="89"/>
        <v>0</v>
      </c>
      <c r="U482" s="11">
        <f t="shared" si="90"/>
        <v>0</v>
      </c>
      <c r="V482" s="11">
        <f t="shared" si="94"/>
        <v>0</v>
      </c>
      <c r="W482" s="12" t="str">
        <f t="shared" si="91"/>
        <v/>
      </c>
      <c r="X482" s="13">
        <f t="shared" si="95"/>
        <v>0</v>
      </c>
      <c r="Y482" s="10">
        <f t="shared" si="96"/>
        <v>625.3199999999996</v>
      </c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</row>
    <row r="483" spans="2:42" ht="12.75">
      <c r="B483" s="44">
        <f>IF($B482="№",1,MAX($B$7:$B482)+1)</f>
        <v>477</v>
      </c>
      <c r="C483" s="45">
        <f t="shared" si="92"/>
        <v>0</v>
      </c>
      <c r="D483" s="31"/>
      <c r="E483" s="32"/>
      <c r="F483" s="32"/>
      <c r="G483" s="33"/>
      <c r="H483" s="34"/>
      <c r="I483" s="31"/>
      <c r="J483" s="34"/>
      <c r="K483" s="40">
        <f t="shared" si="85"/>
        <v>0</v>
      </c>
      <c r="L483" s="41">
        <f t="shared" si="93"/>
        <v>0</v>
      </c>
      <c r="M483" s="10">
        <f t="shared" si="86"/>
        <v>0</v>
      </c>
      <c r="N483" s="42">
        <f t="shared" si="87"/>
        <v>0</v>
      </c>
      <c r="O483" s="43">
        <f t="shared" si="88"/>
        <v>0</v>
      </c>
      <c r="P483" s="32"/>
      <c r="Q483" s="35"/>
      <c r="R483" s="36"/>
      <c r="S483" s="32"/>
      <c r="T483" s="10">
        <f t="shared" si="89"/>
        <v>0</v>
      </c>
      <c r="U483" s="11">
        <f t="shared" si="90"/>
        <v>0</v>
      </c>
      <c r="V483" s="11">
        <f t="shared" si="94"/>
        <v>0</v>
      </c>
      <c r="W483" s="12" t="str">
        <f t="shared" si="91"/>
        <v/>
      </c>
      <c r="X483" s="13">
        <f t="shared" si="95"/>
        <v>0</v>
      </c>
      <c r="Y483" s="10">
        <f t="shared" si="96"/>
        <v>625.3199999999996</v>
      </c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</row>
    <row r="484" spans="2:42" ht="12.75">
      <c r="B484" s="44">
        <f>IF($B483="№",1,MAX($B$7:$B483)+1)</f>
        <v>478</v>
      </c>
      <c r="C484" s="45">
        <f t="shared" si="92"/>
        <v>0</v>
      </c>
      <c r="D484" s="31"/>
      <c r="E484" s="32"/>
      <c r="F484" s="32"/>
      <c r="G484" s="33"/>
      <c r="H484" s="34"/>
      <c r="I484" s="31"/>
      <c r="J484" s="34"/>
      <c r="K484" s="40">
        <f t="shared" si="85"/>
        <v>0</v>
      </c>
      <c r="L484" s="41">
        <f t="shared" si="93"/>
        <v>0</v>
      </c>
      <c r="M484" s="10">
        <f t="shared" si="86"/>
        <v>0</v>
      </c>
      <c r="N484" s="42">
        <f t="shared" si="87"/>
        <v>0</v>
      </c>
      <c r="O484" s="43">
        <f t="shared" si="88"/>
        <v>0</v>
      </c>
      <c r="P484" s="32"/>
      <c r="Q484" s="35"/>
      <c r="R484" s="36"/>
      <c r="S484" s="32"/>
      <c r="T484" s="10">
        <f t="shared" si="89"/>
        <v>0</v>
      </c>
      <c r="U484" s="11">
        <f t="shared" si="90"/>
        <v>0</v>
      </c>
      <c r="V484" s="11">
        <f t="shared" si="94"/>
        <v>0</v>
      </c>
      <c r="W484" s="12" t="str">
        <f t="shared" si="91"/>
        <v/>
      </c>
      <c r="X484" s="13">
        <f t="shared" si="95"/>
        <v>0</v>
      </c>
      <c r="Y484" s="10">
        <f t="shared" si="96"/>
        <v>625.3199999999996</v>
      </c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</row>
    <row r="485" spans="2:42" ht="12.75">
      <c r="B485" s="44">
        <f>IF($B484="№",1,MAX($B$7:$B484)+1)</f>
        <v>479</v>
      </c>
      <c r="C485" s="45">
        <f t="shared" si="92"/>
        <v>0</v>
      </c>
      <c r="D485" s="31"/>
      <c r="E485" s="32"/>
      <c r="F485" s="32"/>
      <c r="G485" s="33"/>
      <c r="H485" s="34"/>
      <c r="I485" s="31"/>
      <c r="J485" s="34"/>
      <c r="K485" s="40">
        <f t="shared" si="85"/>
        <v>0</v>
      </c>
      <c r="L485" s="41">
        <f t="shared" si="93"/>
        <v>0</v>
      </c>
      <c r="M485" s="10">
        <f t="shared" si="86"/>
        <v>0</v>
      </c>
      <c r="N485" s="42">
        <f t="shared" si="87"/>
        <v>0</v>
      </c>
      <c r="O485" s="43">
        <f t="shared" si="88"/>
        <v>0</v>
      </c>
      <c r="P485" s="32"/>
      <c r="Q485" s="35"/>
      <c r="R485" s="36"/>
      <c r="S485" s="32"/>
      <c r="T485" s="10">
        <f t="shared" si="89"/>
        <v>0</v>
      </c>
      <c r="U485" s="11">
        <f t="shared" si="90"/>
        <v>0</v>
      </c>
      <c r="V485" s="11">
        <f t="shared" si="94"/>
        <v>0</v>
      </c>
      <c r="W485" s="12" t="str">
        <f t="shared" si="91"/>
        <v/>
      </c>
      <c r="X485" s="13">
        <f t="shared" si="95"/>
        <v>0</v>
      </c>
      <c r="Y485" s="10">
        <f t="shared" si="96"/>
        <v>625.3199999999996</v>
      </c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</row>
    <row r="486" spans="2:42" ht="12.75">
      <c r="B486" s="44">
        <f>IF($B485="№",1,MAX($B$7:$B485)+1)</f>
        <v>480</v>
      </c>
      <c r="C486" s="45">
        <f t="shared" si="92"/>
        <v>0</v>
      </c>
      <c r="D486" s="31"/>
      <c r="E486" s="32"/>
      <c r="F486" s="32"/>
      <c r="G486" s="33"/>
      <c r="H486" s="34"/>
      <c r="I486" s="31"/>
      <c r="J486" s="34"/>
      <c r="K486" s="40">
        <f t="shared" si="85"/>
        <v>0</v>
      </c>
      <c r="L486" s="41">
        <f t="shared" si="93"/>
        <v>0</v>
      </c>
      <c r="M486" s="10">
        <f t="shared" si="86"/>
        <v>0</v>
      </c>
      <c r="N486" s="42">
        <f t="shared" si="87"/>
        <v>0</v>
      </c>
      <c r="O486" s="43">
        <f t="shared" si="88"/>
        <v>0</v>
      </c>
      <c r="P486" s="32"/>
      <c r="Q486" s="35"/>
      <c r="R486" s="36"/>
      <c r="S486" s="32"/>
      <c r="T486" s="10">
        <f t="shared" si="89"/>
        <v>0</v>
      </c>
      <c r="U486" s="11">
        <f t="shared" si="90"/>
        <v>0</v>
      </c>
      <c r="V486" s="11">
        <f t="shared" si="94"/>
        <v>0</v>
      </c>
      <c r="W486" s="12" t="str">
        <f t="shared" si="91"/>
        <v/>
      </c>
      <c r="X486" s="13">
        <f t="shared" si="95"/>
        <v>0</v>
      </c>
      <c r="Y486" s="10">
        <f t="shared" si="96"/>
        <v>625.3199999999996</v>
      </c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</row>
    <row r="487" spans="2:42" ht="12.75">
      <c r="B487" s="44">
        <f>IF($B486="№",1,MAX($B$7:$B486)+1)</f>
        <v>481</v>
      </c>
      <c r="C487" s="45">
        <f t="shared" si="92"/>
        <v>0</v>
      </c>
      <c r="D487" s="31"/>
      <c r="E487" s="32"/>
      <c r="F487" s="32"/>
      <c r="G487" s="33"/>
      <c r="H487" s="34"/>
      <c r="I487" s="31"/>
      <c r="J487" s="34"/>
      <c r="K487" s="40">
        <f t="shared" si="85"/>
        <v>0</v>
      </c>
      <c r="L487" s="41">
        <f t="shared" si="93"/>
        <v>0</v>
      </c>
      <c r="M487" s="10">
        <f t="shared" si="86"/>
        <v>0</v>
      </c>
      <c r="N487" s="42">
        <f t="shared" si="87"/>
        <v>0</v>
      </c>
      <c r="O487" s="43">
        <f t="shared" si="88"/>
        <v>0</v>
      </c>
      <c r="P487" s="32"/>
      <c r="Q487" s="35"/>
      <c r="R487" s="36"/>
      <c r="S487" s="32"/>
      <c r="T487" s="10">
        <f t="shared" si="89"/>
        <v>0</v>
      </c>
      <c r="U487" s="11">
        <f t="shared" si="90"/>
        <v>0</v>
      </c>
      <c r="V487" s="11">
        <f t="shared" si="94"/>
        <v>0</v>
      </c>
      <c r="W487" s="12" t="str">
        <f t="shared" si="91"/>
        <v/>
      </c>
      <c r="X487" s="13">
        <f t="shared" si="95"/>
        <v>0</v>
      </c>
      <c r="Y487" s="10">
        <f t="shared" si="96"/>
        <v>625.3199999999996</v>
      </c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</row>
    <row r="488" spans="2:42" ht="12.75">
      <c r="B488" s="44">
        <f>IF($B487="№",1,MAX($B$7:$B487)+1)</f>
        <v>482</v>
      </c>
      <c r="C488" s="45">
        <f t="shared" si="92"/>
        <v>0</v>
      </c>
      <c r="D488" s="31"/>
      <c r="E488" s="32"/>
      <c r="F488" s="32"/>
      <c r="G488" s="33"/>
      <c r="H488" s="34"/>
      <c r="I488" s="31"/>
      <c r="J488" s="34"/>
      <c r="K488" s="40">
        <f t="shared" si="85"/>
        <v>0</v>
      </c>
      <c r="L488" s="41">
        <f t="shared" si="93"/>
        <v>0</v>
      </c>
      <c r="M488" s="10">
        <f t="shared" si="86"/>
        <v>0</v>
      </c>
      <c r="N488" s="42">
        <f t="shared" si="87"/>
        <v>0</v>
      </c>
      <c r="O488" s="43">
        <f t="shared" si="88"/>
        <v>0</v>
      </c>
      <c r="P488" s="32"/>
      <c r="Q488" s="35"/>
      <c r="R488" s="36"/>
      <c r="S488" s="32"/>
      <c r="T488" s="10">
        <f t="shared" si="89"/>
        <v>0</v>
      </c>
      <c r="U488" s="11">
        <f t="shared" si="90"/>
        <v>0</v>
      </c>
      <c r="V488" s="11">
        <f t="shared" si="94"/>
        <v>0</v>
      </c>
      <c r="W488" s="12" t="str">
        <f t="shared" si="91"/>
        <v/>
      </c>
      <c r="X488" s="13">
        <f t="shared" si="95"/>
        <v>0</v>
      </c>
      <c r="Y488" s="10">
        <f t="shared" si="96"/>
        <v>625.3199999999996</v>
      </c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</row>
    <row r="489" spans="2:42" ht="12.75">
      <c r="B489" s="44">
        <f>IF($B488="№",1,MAX($B$7:$B488)+1)</f>
        <v>483</v>
      </c>
      <c r="C489" s="45">
        <f t="shared" si="92"/>
        <v>0</v>
      </c>
      <c r="D489" s="31"/>
      <c r="E489" s="32"/>
      <c r="F489" s="32"/>
      <c r="G489" s="33"/>
      <c r="H489" s="34"/>
      <c r="I489" s="31"/>
      <c r="J489" s="34"/>
      <c r="K489" s="40">
        <f t="shared" si="85"/>
        <v>0</v>
      </c>
      <c r="L489" s="41">
        <f t="shared" si="93"/>
        <v>0</v>
      </c>
      <c r="M489" s="10">
        <f t="shared" si="86"/>
        <v>0</v>
      </c>
      <c r="N489" s="42">
        <f t="shared" si="87"/>
        <v>0</v>
      </c>
      <c r="O489" s="43">
        <f t="shared" si="88"/>
        <v>0</v>
      </c>
      <c r="P489" s="32"/>
      <c r="Q489" s="35"/>
      <c r="R489" s="36"/>
      <c r="S489" s="32"/>
      <c r="T489" s="10">
        <f t="shared" si="89"/>
        <v>0</v>
      </c>
      <c r="U489" s="11">
        <f t="shared" si="90"/>
        <v>0</v>
      </c>
      <c r="V489" s="11">
        <f t="shared" si="94"/>
        <v>0</v>
      </c>
      <c r="W489" s="12" t="str">
        <f t="shared" si="91"/>
        <v/>
      </c>
      <c r="X489" s="13">
        <f t="shared" si="95"/>
        <v>0</v>
      </c>
      <c r="Y489" s="10">
        <f t="shared" si="96"/>
        <v>625.3199999999996</v>
      </c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</row>
    <row r="490" spans="2:42" ht="12.75">
      <c r="B490" s="44">
        <f>IF($B489="№",1,MAX($B$7:$B489)+1)</f>
        <v>484</v>
      </c>
      <c r="C490" s="45">
        <f t="shared" si="92"/>
        <v>0</v>
      </c>
      <c r="D490" s="31"/>
      <c r="E490" s="32"/>
      <c r="F490" s="32"/>
      <c r="G490" s="33"/>
      <c r="H490" s="34"/>
      <c r="I490" s="31"/>
      <c r="J490" s="34"/>
      <c r="K490" s="40">
        <f t="shared" si="85"/>
        <v>0</v>
      </c>
      <c r="L490" s="41">
        <f t="shared" si="93"/>
        <v>0</v>
      </c>
      <c r="M490" s="10">
        <f t="shared" si="86"/>
        <v>0</v>
      </c>
      <c r="N490" s="42">
        <f t="shared" si="87"/>
        <v>0</v>
      </c>
      <c r="O490" s="43">
        <f t="shared" si="88"/>
        <v>0</v>
      </c>
      <c r="P490" s="32"/>
      <c r="Q490" s="35"/>
      <c r="R490" s="36"/>
      <c r="S490" s="32"/>
      <c r="T490" s="10">
        <f t="shared" si="89"/>
        <v>0</v>
      </c>
      <c r="U490" s="11">
        <f t="shared" si="90"/>
        <v>0</v>
      </c>
      <c r="V490" s="11">
        <f t="shared" si="94"/>
        <v>0</v>
      </c>
      <c r="W490" s="12" t="str">
        <f t="shared" si="91"/>
        <v/>
      </c>
      <c r="X490" s="13">
        <f t="shared" si="95"/>
        <v>0</v>
      </c>
      <c r="Y490" s="10">
        <f t="shared" si="96"/>
        <v>625.3199999999996</v>
      </c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</row>
    <row r="491" spans="2:42" ht="12.75">
      <c r="B491" s="44">
        <f>IF($B490="№",1,MAX($B$7:$B490)+1)</f>
        <v>485</v>
      </c>
      <c r="C491" s="45">
        <f t="shared" si="92"/>
        <v>0</v>
      </c>
      <c r="D491" s="31"/>
      <c r="E491" s="32"/>
      <c r="F491" s="32"/>
      <c r="G491" s="33"/>
      <c r="H491" s="34"/>
      <c r="I491" s="31"/>
      <c r="J491" s="34"/>
      <c r="K491" s="40">
        <f t="shared" si="85"/>
        <v>0</v>
      </c>
      <c r="L491" s="41">
        <f t="shared" si="93"/>
        <v>0</v>
      </c>
      <c r="M491" s="10">
        <f t="shared" si="86"/>
        <v>0</v>
      </c>
      <c r="N491" s="42">
        <f t="shared" si="87"/>
        <v>0</v>
      </c>
      <c r="O491" s="43">
        <f t="shared" si="88"/>
        <v>0</v>
      </c>
      <c r="P491" s="32"/>
      <c r="Q491" s="35"/>
      <c r="R491" s="36"/>
      <c r="S491" s="32"/>
      <c r="T491" s="10">
        <f t="shared" si="89"/>
        <v>0</v>
      </c>
      <c r="U491" s="11">
        <f t="shared" si="90"/>
        <v>0</v>
      </c>
      <c r="V491" s="11">
        <f t="shared" si="94"/>
        <v>0</v>
      </c>
      <c r="W491" s="12" t="str">
        <f t="shared" si="91"/>
        <v/>
      </c>
      <c r="X491" s="13">
        <f t="shared" si="95"/>
        <v>0</v>
      </c>
      <c r="Y491" s="10">
        <f t="shared" si="96"/>
        <v>625.3199999999996</v>
      </c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</row>
    <row r="492" spans="2:42" ht="12.75">
      <c r="B492" s="44">
        <f>IF($B491="№",1,MAX($B$7:$B491)+1)</f>
        <v>486</v>
      </c>
      <c r="C492" s="45">
        <f t="shared" si="92"/>
        <v>0</v>
      </c>
      <c r="D492" s="31"/>
      <c r="E492" s="32"/>
      <c r="F492" s="32"/>
      <c r="G492" s="33"/>
      <c r="H492" s="34"/>
      <c r="I492" s="31"/>
      <c r="J492" s="34"/>
      <c r="K492" s="40">
        <f t="shared" si="85"/>
        <v>0</v>
      </c>
      <c r="L492" s="41">
        <f t="shared" si="93"/>
        <v>0</v>
      </c>
      <c r="M492" s="10">
        <f t="shared" si="86"/>
        <v>0</v>
      </c>
      <c r="N492" s="42">
        <f t="shared" si="87"/>
        <v>0</v>
      </c>
      <c r="O492" s="43">
        <f t="shared" si="88"/>
        <v>0</v>
      </c>
      <c r="P492" s="32"/>
      <c r="Q492" s="35"/>
      <c r="R492" s="36"/>
      <c r="S492" s="32"/>
      <c r="T492" s="10">
        <f t="shared" si="89"/>
        <v>0</v>
      </c>
      <c r="U492" s="11">
        <f t="shared" si="90"/>
        <v>0</v>
      </c>
      <c r="V492" s="11">
        <f t="shared" si="94"/>
        <v>0</v>
      </c>
      <c r="W492" s="12" t="str">
        <f t="shared" si="91"/>
        <v/>
      </c>
      <c r="X492" s="13">
        <f t="shared" si="95"/>
        <v>0</v>
      </c>
      <c r="Y492" s="10">
        <f t="shared" si="96"/>
        <v>625.3199999999996</v>
      </c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</row>
    <row r="493" spans="2:42" ht="12.75">
      <c r="B493" s="44">
        <f>IF($B492="№",1,MAX($B$7:$B492)+1)</f>
        <v>487</v>
      </c>
      <c r="C493" s="45">
        <f t="shared" si="92"/>
        <v>0</v>
      </c>
      <c r="D493" s="31"/>
      <c r="E493" s="32"/>
      <c r="F493" s="32"/>
      <c r="G493" s="33"/>
      <c r="H493" s="34"/>
      <c r="I493" s="31"/>
      <c r="J493" s="34"/>
      <c r="K493" s="40">
        <f t="shared" si="85"/>
        <v>0</v>
      </c>
      <c r="L493" s="41">
        <f t="shared" si="93"/>
        <v>0</v>
      </c>
      <c r="M493" s="10">
        <f t="shared" si="86"/>
        <v>0</v>
      </c>
      <c r="N493" s="42">
        <f t="shared" si="87"/>
        <v>0</v>
      </c>
      <c r="O493" s="43">
        <f t="shared" si="88"/>
        <v>0</v>
      </c>
      <c r="P493" s="32"/>
      <c r="Q493" s="35"/>
      <c r="R493" s="36"/>
      <c r="S493" s="32"/>
      <c r="T493" s="10">
        <f t="shared" si="89"/>
        <v>0</v>
      </c>
      <c r="U493" s="11">
        <f t="shared" si="90"/>
        <v>0</v>
      </c>
      <c r="V493" s="11">
        <f t="shared" si="94"/>
        <v>0</v>
      </c>
      <c r="W493" s="12" t="str">
        <f t="shared" si="91"/>
        <v/>
      </c>
      <c r="X493" s="13">
        <f t="shared" si="95"/>
        <v>0</v>
      </c>
      <c r="Y493" s="10">
        <f t="shared" si="96"/>
        <v>625.3199999999996</v>
      </c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</row>
    <row r="494" spans="2:42" ht="12.75">
      <c r="B494" s="44">
        <f>IF($B493="№",1,MAX($B$7:$B493)+1)</f>
        <v>488</v>
      </c>
      <c r="C494" s="45">
        <f t="shared" si="92"/>
        <v>0</v>
      </c>
      <c r="D494" s="31"/>
      <c r="E494" s="32"/>
      <c r="F494" s="32"/>
      <c r="G494" s="33"/>
      <c r="H494" s="34"/>
      <c r="I494" s="31"/>
      <c r="J494" s="34"/>
      <c r="K494" s="40">
        <f t="shared" si="85"/>
        <v>0</v>
      </c>
      <c r="L494" s="41">
        <f t="shared" si="93"/>
        <v>0</v>
      </c>
      <c r="M494" s="10">
        <f t="shared" si="86"/>
        <v>0</v>
      </c>
      <c r="N494" s="42">
        <f t="shared" si="87"/>
        <v>0</v>
      </c>
      <c r="O494" s="43">
        <f t="shared" si="88"/>
        <v>0</v>
      </c>
      <c r="P494" s="32"/>
      <c r="Q494" s="35"/>
      <c r="R494" s="36"/>
      <c r="S494" s="32"/>
      <c r="T494" s="10">
        <f t="shared" si="89"/>
        <v>0</v>
      </c>
      <c r="U494" s="11">
        <f t="shared" si="90"/>
        <v>0</v>
      </c>
      <c r="V494" s="11">
        <f t="shared" si="94"/>
        <v>0</v>
      </c>
      <c r="W494" s="12" t="str">
        <f t="shared" si="91"/>
        <v/>
      </c>
      <c r="X494" s="13">
        <f t="shared" si="95"/>
        <v>0</v>
      </c>
      <c r="Y494" s="10">
        <f t="shared" si="96"/>
        <v>625.3199999999996</v>
      </c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</row>
    <row r="495" spans="2:42" ht="12.75">
      <c r="B495" s="44">
        <f>IF($B494="№",1,MAX($B$7:$B494)+1)</f>
        <v>489</v>
      </c>
      <c r="C495" s="45">
        <f t="shared" si="92"/>
        <v>0</v>
      </c>
      <c r="D495" s="31"/>
      <c r="E495" s="32"/>
      <c r="F495" s="32"/>
      <c r="G495" s="33"/>
      <c r="H495" s="34"/>
      <c r="I495" s="31"/>
      <c r="J495" s="34"/>
      <c r="K495" s="40">
        <f t="shared" si="85"/>
        <v>0</v>
      </c>
      <c r="L495" s="41">
        <f t="shared" si="93"/>
        <v>0</v>
      </c>
      <c r="M495" s="10">
        <f t="shared" si="86"/>
        <v>0</v>
      </c>
      <c r="N495" s="42">
        <f t="shared" si="87"/>
        <v>0</v>
      </c>
      <c r="O495" s="43">
        <f t="shared" si="88"/>
        <v>0</v>
      </c>
      <c r="P495" s="32"/>
      <c r="Q495" s="35"/>
      <c r="R495" s="36"/>
      <c r="S495" s="32"/>
      <c r="T495" s="10">
        <f t="shared" si="89"/>
        <v>0</v>
      </c>
      <c r="U495" s="11">
        <f t="shared" si="90"/>
        <v>0</v>
      </c>
      <c r="V495" s="11">
        <f t="shared" si="94"/>
        <v>0</v>
      </c>
      <c r="W495" s="12" t="str">
        <f t="shared" si="91"/>
        <v/>
      </c>
      <c r="X495" s="13">
        <f t="shared" si="95"/>
        <v>0</v>
      </c>
      <c r="Y495" s="10">
        <f t="shared" si="96"/>
        <v>625.3199999999996</v>
      </c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</row>
    <row r="496" spans="2:42" ht="12.75">
      <c r="B496" s="44">
        <f>IF($B495="№",1,MAX($B$7:$B495)+1)</f>
        <v>490</v>
      </c>
      <c r="C496" s="45">
        <f t="shared" si="92"/>
        <v>0</v>
      </c>
      <c r="D496" s="31"/>
      <c r="E496" s="32"/>
      <c r="F496" s="32"/>
      <c r="G496" s="33"/>
      <c r="H496" s="34"/>
      <c r="I496" s="31"/>
      <c r="J496" s="34"/>
      <c r="K496" s="40">
        <f t="shared" si="85"/>
        <v>0</v>
      </c>
      <c r="L496" s="41">
        <f t="shared" si="93"/>
        <v>0</v>
      </c>
      <c r="M496" s="10">
        <f t="shared" si="86"/>
        <v>0</v>
      </c>
      <c r="N496" s="42">
        <f t="shared" si="87"/>
        <v>0</v>
      </c>
      <c r="O496" s="43">
        <f t="shared" si="88"/>
        <v>0</v>
      </c>
      <c r="P496" s="32"/>
      <c r="Q496" s="35"/>
      <c r="R496" s="36"/>
      <c r="S496" s="32"/>
      <c r="T496" s="10">
        <f t="shared" si="89"/>
        <v>0</v>
      </c>
      <c r="U496" s="11">
        <f t="shared" si="90"/>
        <v>0</v>
      </c>
      <c r="V496" s="11">
        <f t="shared" si="94"/>
        <v>0</v>
      </c>
      <c r="W496" s="12" t="str">
        <f t="shared" si="91"/>
        <v/>
      </c>
      <c r="X496" s="13">
        <f t="shared" si="95"/>
        <v>0</v>
      </c>
      <c r="Y496" s="10">
        <f t="shared" si="96"/>
        <v>625.3199999999996</v>
      </c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</row>
    <row r="497" spans="2:42" ht="12.75">
      <c r="B497" s="44">
        <f>IF($B496="№",1,MAX($B$7:$B496)+1)</f>
        <v>491</v>
      </c>
      <c r="C497" s="45">
        <f t="shared" si="92"/>
        <v>0</v>
      </c>
      <c r="D497" s="31"/>
      <c r="E497" s="32"/>
      <c r="F497" s="32"/>
      <c r="G497" s="33"/>
      <c r="H497" s="34"/>
      <c r="I497" s="31"/>
      <c r="J497" s="34"/>
      <c r="K497" s="40">
        <f t="shared" si="85"/>
        <v>0</v>
      </c>
      <c r="L497" s="41">
        <f t="shared" si="93"/>
        <v>0</v>
      </c>
      <c r="M497" s="10">
        <f t="shared" si="86"/>
        <v>0</v>
      </c>
      <c r="N497" s="42">
        <f t="shared" si="87"/>
        <v>0</v>
      </c>
      <c r="O497" s="43">
        <f t="shared" si="88"/>
        <v>0</v>
      </c>
      <c r="P497" s="32"/>
      <c r="Q497" s="35"/>
      <c r="R497" s="36"/>
      <c r="S497" s="32"/>
      <c r="T497" s="10">
        <f t="shared" si="89"/>
        <v>0</v>
      </c>
      <c r="U497" s="11">
        <f t="shared" si="90"/>
        <v>0</v>
      </c>
      <c r="V497" s="11">
        <f t="shared" si="94"/>
        <v>0</v>
      </c>
      <c r="W497" s="12" t="str">
        <f t="shared" si="91"/>
        <v/>
      </c>
      <c r="X497" s="13">
        <f t="shared" si="95"/>
        <v>0</v>
      </c>
      <c r="Y497" s="10">
        <f t="shared" si="96"/>
        <v>625.3199999999996</v>
      </c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</row>
    <row r="498" spans="2:42" ht="12.75">
      <c r="B498" s="44">
        <f>IF($B497="№",1,MAX($B$7:$B497)+1)</f>
        <v>492</v>
      </c>
      <c r="C498" s="45">
        <f t="shared" si="92"/>
        <v>0</v>
      </c>
      <c r="D498" s="31"/>
      <c r="E498" s="32"/>
      <c r="F498" s="32"/>
      <c r="G498" s="33"/>
      <c r="H498" s="34"/>
      <c r="I498" s="31"/>
      <c r="J498" s="34"/>
      <c r="K498" s="40">
        <f t="shared" si="85"/>
        <v>0</v>
      </c>
      <c r="L498" s="41">
        <f t="shared" si="93"/>
        <v>0</v>
      </c>
      <c r="M498" s="10">
        <f t="shared" si="86"/>
        <v>0</v>
      </c>
      <c r="N498" s="42">
        <f t="shared" si="87"/>
        <v>0</v>
      </c>
      <c r="O498" s="43">
        <f t="shared" si="88"/>
        <v>0</v>
      </c>
      <c r="P498" s="32"/>
      <c r="Q498" s="35"/>
      <c r="R498" s="36"/>
      <c r="S498" s="32"/>
      <c r="T498" s="10">
        <f t="shared" si="89"/>
        <v>0</v>
      </c>
      <c r="U498" s="11">
        <f t="shared" si="90"/>
        <v>0</v>
      </c>
      <c r="V498" s="11">
        <f t="shared" si="94"/>
        <v>0</v>
      </c>
      <c r="W498" s="12" t="str">
        <f t="shared" si="91"/>
        <v/>
      </c>
      <c r="X498" s="13">
        <f t="shared" si="95"/>
        <v>0</v>
      </c>
      <c r="Y498" s="10">
        <f t="shared" si="96"/>
        <v>625.3199999999996</v>
      </c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</row>
    <row r="499" spans="2:42" ht="12.75">
      <c r="B499" s="44">
        <f>IF($B498="№",1,MAX($B$7:$B498)+1)</f>
        <v>493</v>
      </c>
      <c r="C499" s="45">
        <f t="shared" si="92"/>
        <v>0</v>
      </c>
      <c r="D499" s="31"/>
      <c r="E499" s="32"/>
      <c r="F499" s="32"/>
      <c r="G499" s="33"/>
      <c r="H499" s="34"/>
      <c r="I499" s="31"/>
      <c r="J499" s="34"/>
      <c r="K499" s="40">
        <f t="shared" si="85"/>
        <v>0</v>
      </c>
      <c r="L499" s="41">
        <f t="shared" si="93"/>
        <v>0</v>
      </c>
      <c r="M499" s="10">
        <f t="shared" si="86"/>
        <v>0</v>
      </c>
      <c r="N499" s="42">
        <f t="shared" si="87"/>
        <v>0</v>
      </c>
      <c r="O499" s="43">
        <f t="shared" si="88"/>
        <v>0</v>
      </c>
      <c r="P499" s="32"/>
      <c r="Q499" s="35"/>
      <c r="R499" s="36"/>
      <c r="S499" s="32"/>
      <c r="T499" s="10">
        <f t="shared" si="89"/>
        <v>0</v>
      </c>
      <c r="U499" s="11">
        <f t="shared" si="90"/>
        <v>0</v>
      </c>
      <c r="V499" s="11">
        <f t="shared" si="94"/>
        <v>0</v>
      </c>
      <c r="W499" s="12" t="str">
        <f t="shared" si="91"/>
        <v/>
      </c>
      <c r="X499" s="13">
        <f t="shared" si="95"/>
        <v>0</v>
      </c>
      <c r="Y499" s="10">
        <f t="shared" si="96"/>
        <v>625.3199999999996</v>
      </c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</row>
    <row r="500" spans="2:42" ht="12.75">
      <c r="B500" s="44">
        <f>IF($B499="№",1,MAX($B$7:$B499)+1)</f>
        <v>494</v>
      </c>
      <c r="C500" s="45">
        <f t="shared" si="92"/>
        <v>0</v>
      </c>
      <c r="D500" s="31"/>
      <c r="E500" s="32"/>
      <c r="F500" s="32"/>
      <c r="G500" s="33"/>
      <c r="H500" s="34"/>
      <c r="I500" s="31"/>
      <c r="J500" s="34"/>
      <c r="K500" s="40">
        <f t="shared" si="85"/>
        <v>0</v>
      </c>
      <c r="L500" s="41">
        <f t="shared" si="93"/>
        <v>0</v>
      </c>
      <c r="M500" s="10">
        <f t="shared" si="86"/>
        <v>0</v>
      </c>
      <c r="N500" s="42">
        <f t="shared" si="87"/>
        <v>0</v>
      </c>
      <c r="O500" s="43">
        <f t="shared" si="88"/>
        <v>0</v>
      </c>
      <c r="P500" s="32"/>
      <c r="Q500" s="35"/>
      <c r="R500" s="36"/>
      <c r="S500" s="32"/>
      <c r="T500" s="10">
        <f t="shared" si="89"/>
        <v>0</v>
      </c>
      <c r="U500" s="11">
        <f t="shared" si="90"/>
        <v>0</v>
      </c>
      <c r="V500" s="11">
        <f t="shared" si="94"/>
        <v>0</v>
      </c>
      <c r="W500" s="12" t="str">
        <f t="shared" si="91"/>
        <v/>
      </c>
      <c r="X500" s="13">
        <f t="shared" si="95"/>
        <v>0</v>
      </c>
      <c r="Y500" s="10">
        <f t="shared" si="96"/>
        <v>625.3199999999996</v>
      </c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</row>
    <row r="501" spans="2:42" ht="12.75">
      <c r="B501" s="44">
        <f>IF($B500="№",1,MAX($B$7:$B500)+1)</f>
        <v>495</v>
      </c>
      <c r="C501" s="45">
        <f t="shared" si="92"/>
        <v>0</v>
      </c>
      <c r="D501" s="31"/>
      <c r="E501" s="32"/>
      <c r="F501" s="32"/>
      <c r="G501" s="33"/>
      <c r="H501" s="34"/>
      <c r="I501" s="31"/>
      <c r="J501" s="34"/>
      <c r="K501" s="40">
        <f t="shared" si="85"/>
        <v>0</v>
      </c>
      <c r="L501" s="41">
        <f t="shared" si="93"/>
        <v>0</v>
      </c>
      <c r="M501" s="10">
        <f t="shared" si="86"/>
        <v>0</v>
      </c>
      <c r="N501" s="42">
        <f t="shared" si="87"/>
        <v>0</v>
      </c>
      <c r="O501" s="43">
        <f t="shared" si="88"/>
        <v>0</v>
      </c>
      <c r="P501" s="32"/>
      <c r="Q501" s="35"/>
      <c r="R501" s="36"/>
      <c r="S501" s="32"/>
      <c r="T501" s="10">
        <f t="shared" si="89"/>
        <v>0</v>
      </c>
      <c r="U501" s="11">
        <f t="shared" si="90"/>
        <v>0</v>
      </c>
      <c r="V501" s="11">
        <f t="shared" si="94"/>
        <v>0</v>
      </c>
      <c r="W501" s="12" t="str">
        <f t="shared" si="91"/>
        <v/>
      </c>
      <c r="X501" s="13">
        <f t="shared" si="95"/>
        <v>0</v>
      </c>
      <c r="Y501" s="10">
        <f t="shared" si="96"/>
        <v>625.3199999999996</v>
      </c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</row>
    <row r="502" spans="2:42" ht="12.75">
      <c r="B502" s="44">
        <f>IF($B501="№",1,MAX($B$7:$B501)+1)</f>
        <v>496</v>
      </c>
      <c r="C502" s="45">
        <f t="shared" si="92"/>
        <v>0</v>
      </c>
      <c r="D502" s="31"/>
      <c r="E502" s="32"/>
      <c r="F502" s="32"/>
      <c r="G502" s="33"/>
      <c r="H502" s="34"/>
      <c r="I502" s="31"/>
      <c r="J502" s="34"/>
      <c r="K502" s="40">
        <f t="shared" si="85"/>
        <v>0</v>
      </c>
      <c r="L502" s="41">
        <f t="shared" si="93"/>
        <v>0</v>
      </c>
      <c r="M502" s="10">
        <f t="shared" si="86"/>
        <v>0</v>
      </c>
      <c r="N502" s="42">
        <f t="shared" si="87"/>
        <v>0</v>
      </c>
      <c r="O502" s="43">
        <f t="shared" si="88"/>
        <v>0</v>
      </c>
      <c r="P502" s="32"/>
      <c r="Q502" s="35"/>
      <c r="R502" s="36"/>
      <c r="S502" s="32"/>
      <c r="T502" s="10">
        <f t="shared" si="89"/>
        <v>0</v>
      </c>
      <c r="U502" s="11">
        <f t="shared" si="90"/>
        <v>0</v>
      </c>
      <c r="V502" s="11">
        <f t="shared" si="94"/>
        <v>0</v>
      </c>
      <c r="W502" s="12" t="str">
        <f t="shared" si="91"/>
        <v/>
      </c>
      <c r="X502" s="13">
        <f t="shared" si="95"/>
        <v>0</v>
      </c>
      <c r="Y502" s="10">
        <f t="shared" si="96"/>
        <v>625.3199999999996</v>
      </c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</row>
    <row r="503" spans="2:42" ht="12.75">
      <c r="B503" s="44">
        <f>IF($B502="№",1,MAX($B$7:$B502)+1)</f>
        <v>497</v>
      </c>
      <c r="C503" s="45">
        <f t="shared" si="92"/>
        <v>0</v>
      </c>
      <c r="D503" s="31"/>
      <c r="E503" s="32"/>
      <c r="F503" s="32"/>
      <c r="G503" s="33"/>
      <c r="H503" s="34"/>
      <c r="I503" s="31"/>
      <c r="J503" s="34"/>
      <c r="K503" s="40">
        <f t="shared" si="85"/>
        <v>0</v>
      </c>
      <c r="L503" s="41">
        <f t="shared" si="93"/>
        <v>0</v>
      </c>
      <c r="M503" s="10">
        <f t="shared" si="86"/>
        <v>0</v>
      </c>
      <c r="N503" s="42">
        <f t="shared" si="87"/>
        <v>0</v>
      </c>
      <c r="O503" s="43">
        <f t="shared" si="88"/>
        <v>0</v>
      </c>
      <c r="P503" s="32"/>
      <c r="Q503" s="35"/>
      <c r="R503" s="36"/>
      <c r="S503" s="32"/>
      <c r="T503" s="10">
        <f t="shared" si="89"/>
        <v>0</v>
      </c>
      <c r="U503" s="11">
        <f t="shared" si="90"/>
        <v>0</v>
      </c>
      <c r="V503" s="11">
        <f t="shared" si="94"/>
        <v>0</v>
      </c>
      <c r="W503" s="12" t="str">
        <f t="shared" si="91"/>
        <v/>
      </c>
      <c r="X503" s="13">
        <f t="shared" si="95"/>
        <v>0</v>
      </c>
      <c r="Y503" s="10">
        <f t="shared" si="96"/>
        <v>625.3199999999996</v>
      </c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</row>
    <row r="504" spans="2:42" ht="12.75">
      <c r="B504" s="44">
        <f>IF($B503="№",1,MAX($B$7:$B503)+1)</f>
        <v>498</v>
      </c>
      <c r="C504" s="45">
        <f t="shared" si="92"/>
        <v>0</v>
      </c>
      <c r="D504" s="31"/>
      <c r="E504" s="32"/>
      <c r="F504" s="32"/>
      <c r="G504" s="33"/>
      <c r="H504" s="34"/>
      <c r="I504" s="31"/>
      <c r="J504" s="34"/>
      <c r="K504" s="40">
        <f t="shared" si="85"/>
        <v>0</v>
      </c>
      <c r="L504" s="41">
        <f t="shared" si="93"/>
        <v>0</v>
      </c>
      <c r="M504" s="10">
        <f t="shared" si="86"/>
        <v>0</v>
      </c>
      <c r="N504" s="42">
        <f t="shared" si="87"/>
        <v>0</v>
      </c>
      <c r="O504" s="43">
        <f t="shared" si="88"/>
        <v>0</v>
      </c>
      <c r="P504" s="32"/>
      <c r="Q504" s="35"/>
      <c r="R504" s="36"/>
      <c r="S504" s="32"/>
      <c r="T504" s="10">
        <f t="shared" si="89"/>
        <v>0</v>
      </c>
      <c r="U504" s="11">
        <f t="shared" si="90"/>
        <v>0</v>
      </c>
      <c r="V504" s="11">
        <f t="shared" si="94"/>
        <v>0</v>
      </c>
      <c r="W504" s="12" t="str">
        <f t="shared" si="91"/>
        <v/>
      </c>
      <c r="X504" s="13">
        <f t="shared" si="95"/>
        <v>0</v>
      </c>
      <c r="Y504" s="10">
        <f t="shared" si="96"/>
        <v>625.3199999999996</v>
      </c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</row>
    <row r="505" spans="2:42" ht="12.75">
      <c r="B505" s="44">
        <f>IF($B504="№",1,MAX($B$7:$B504)+1)</f>
        <v>499</v>
      </c>
      <c r="C505" s="45">
        <f t="shared" si="92"/>
        <v>0</v>
      </c>
      <c r="D505" s="31"/>
      <c r="E505" s="32"/>
      <c r="F505" s="32"/>
      <c r="G505" s="33"/>
      <c r="H505" s="34"/>
      <c r="I505" s="31"/>
      <c r="J505" s="34"/>
      <c r="K505" s="40">
        <f t="shared" si="85"/>
        <v>0</v>
      </c>
      <c r="L505" s="41">
        <f t="shared" si="93"/>
        <v>0</v>
      </c>
      <c r="M505" s="10">
        <f t="shared" si="86"/>
        <v>0</v>
      </c>
      <c r="N505" s="42">
        <f t="shared" si="87"/>
        <v>0</v>
      </c>
      <c r="O505" s="43">
        <f t="shared" si="88"/>
        <v>0</v>
      </c>
      <c r="P505" s="32"/>
      <c r="Q505" s="35"/>
      <c r="R505" s="36"/>
      <c r="S505" s="32"/>
      <c r="T505" s="10">
        <f t="shared" si="89"/>
        <v>0</v>
      </c>
      <c r="U505" s="11">
        <f t="shared" si="90"/>
        <v>0</v>
      </c>
      <c r="V505" s="11">
        <f t="shared" si="94"/>
        <v>0</v>
      </c>
      <c r="W505" s="12" t="str">
        <f t="shared" si="91"/>
        <v/>
      </c>
      <c r="X505" s="13">
        <f t="shared" si="95"/>
        <v>0</v>
      </c>
      <c r="Y505" s="10">
        <f t="shared" si="96"/>
        <v>625.3199999999996</v>
      </c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</row>
    <row r="506" spans="2:42" ht="12.75">
      <c r="B506" s="44">
        <f>IF($B505="№",1,MAX($B$7:$B505)+1)</f>
        <v>500</v>
      </c>
      <c r="C506" s="45">
        <f t="shared" si="92"/>
        <v>0</v>
      </c>
      <c r="D506" s="31"/>
      <c r="E506" s="32"/>
      <c r="F506" s="32"/>
      <c r="G506" s="33"/>
      <c r="H506" s="34"/>
      <c r="I506" s="31"/>
      <c r="J506" s="34"/>
      <c r="K506" s="40">
        <f t="shared" si="85"/>
        <v>0</v>
      </c>
      <c r="L506" s="41">
        <f t="shared" si="93"/>
        <v>0</v>
      </c>
      <c r="M506" s="10">
        <f t="shared" si="86"/>
        <v>0</v>
      </c>
      <c r="N506" s="42">
        <f t="shared" si="87"/>
        <v>0</v>
      </c>
      <c r="O506" s="43">
        <f t="shared" si="88"/>
        <v>0</v>
      </c>
      <c r="P506" s="32"/>
      <c r="Q506" s="35"/>
      <c r="R506" s="36"/>
      <c r="S506" s="32"/>
      <c r="T506" s="10">
        <f t="shared" si="89"/>
        <v>0</v>
      </c>
      <c r="U506" s="11">
        <f t="shared" si="90"/>
        <v>0</v>
      </c>
      <c r="V506" s="11">
        <f t="shared" si="94"/>
        <v>0</v>
      </c>
      <c r="W506" s="12" t="str">
        <f t="shared" si="91"/>
        <v/>
      </c>
      <c r="X506" s="13">
        <f t="shared" si="95"/>
        <v>0</v>
      </c>
      <c r="Y506" s="10">
        <f t="shared" si="96"/>
        <v>625.3199999999996</v>
      </c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</row>
    <row r="507" spans="2:42" ht="12.75">
      <c r="B507" s="44">
        <f>IF($B506="№",1,MAX($B$7:$B506)+1)</f>
        <v>501</v>
      </c>
      <c r="C507" s="45">
        <f t="shared" si="92"/>
        <v>0</v>
      </c>
      <c r="D507" s="31"/>
      <c r="E507" s="32"/>
      <c r="F507" s="32"/>
      <c r="G507" s="33"/>
      <c r="H507" s="34"/>
      <c r="I507" s="31"/>
      <c r="J507" s="34"/>
      <c r="K507" s="40">
        <f t="shared" si="85"/>
        <v>0</v>
      </c>
      <c r="L507" s="41">
        <f t="shared" si="93"/>
        <v>0</v>
      </c>
      <c r="M507" s="10">
        <f t="shared" si="86"/>
        <v>0</v>
      </c>
      <c r="N507" s="42">
        <f t="shared" si="87"/>
        <v>0</v>
      </c>
      <c r="O507" s="43">
        <f t="shared" si="88"/>
        <v>0</v>
      </c>
      <c r="P507" s="32"/>
      <c r="Q507" s="35"/>
      <c r="R507" s="36"/>
      <c r="S507" s="32"/>
      <c r="T507" s="10">
        <f t="shared" si="89"/>
        <v>0</v>
      </c>
      <c r="U507" s="11">
        <f t="shared" si="90"/>
        <v>0</v>
      </c>
      <c r="V507" s="11">
        <f t="shared" si="94"/>
        <v>0</v>
      </c>
      <c r="W507" s="12" t="str">
        <f t="shared" si="91"/>
        <v/>
      </c>
      <c r="X507" s="13">
        <f t="shared" si="95"/>
        <v>0</v>
      </c>
      <c r="Y507" s="10">
        <f t="shared" si="96"/>
        <v>625.3199999999996</v>
      </c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</row>
    <row r="508" spans="2:42" ht="12.75">
      <c r="B508" s="44">
        <f>IF($B507="№",1,MAX($B$7:$B507)+1)</f>
        <v>502</v>
      </c>
      <c r="C508" s="45">
        <f t="shared" si="92"/>
        <v>0</v>
      </c>
      <c r="D508" s="31"/>
      <c r="E508" s="32"/>
      <c r="F508" s="32"/>
      <c r="G508" s="33"/>
      <c r="H508" s="34"/>
      <c r="I508" s="31"/>
      <c r="J508" s="34"/>
      <c r="K508" s="40">
        <f t="shared" si="85"/>
        <v>0</v>
      </c>
      <c r="L508" s="41">
        <f t="shared" si="93"/>
        <v>0</v>
      </c>
      <c r="M508" s="10">
        <f t="shared" si="86"/>
        <v>0</v>
      </c>
      <c r="N508" s="42">
        <f t="shared" si="87"/>
        <v>0</v>
      </c>
      <c r="O508" s="43">
        <f t="shared" si="88"/>
        <v>0</v>
      </c>
      <c r="P508" s="32"/>
      <c r="Q508" s="35"/>
      <c r="R508" s="36"/>
      <c r="S508" s="32"/>
      <c r="T508" s="10">
        <f t="shared" si="89"/>
        <v>0</v>
      </c>
      <c r="U508" s="11">
        <f t="shared" si="90"/>
        <v>0</v>
      </c>
      <c r="V508" s="11">
        <f t="shared" si="94"/>
        <v>0</v>
      </c>
      <c r="W508" s="12" t="str">
        <f t="shared" si="91"/>
        <v/>
      </c>
      <c r="X508" s="13">
        <f t="shared" si="95"/>
        <v>0</v>
      </c>
      <c r="Y508" s="10">
        <f t="shared" si="96"/>
        <v>625.3199999999996</v>
      </c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</row>
    <row r="509" spans="2:42" ht="12.75">
      <c r="B509" s="44">
        <f>IF($B508="№",1,MAX($B$7:$B508)+1)</f>
        <v>503</v>
      </c>
      <c r="C509" s="45">
        <f t="shared" si="92"/>
        <v>0</v>
      </c>
      <c r="D509" s="31"/>
      <c r="E509" s="32"/>
      <c r="F509" s="32"/>
      <c r="G509" s="33"/>
      <c r="H509" s="34"/>
      <c r="I509" s="31"/>
      <c r="J509" s="34"/>
      <c r="K509" s="40">
        <f t="shared" si="85"/>
        <v>0</v>
      </c>
      <c r="L509" s="41">
        <f t="shared" si="93"/>
        <v>0</v>
      </c>
      <c r="M509" s="10">
        <f t="shared" si="86"/>
        <v>0</v>
      </c>
      <c r="N509" s="42">
        <f t="shared" si="87"/>
        <v>0</v>
      </c>
      <c r="O509" s="43">
        <f t="shared" si="88"/>
        <v>0</v>
      </c>
      <c r="P509" s="32"/>
      <c r="Q509" s="35"/>
      <c r="R509" s="36"/>
      <c r="S509" s="32"/>
      <c r="T509" s="10">
        <f t="shared" si="89"/>
        <v>0</v>
      </c>
      <c r="U509" s="11">
        <f t="shared" si="90"/>
        <v>0</v>
      </c>
      <c r="V509" s="11">
        <f t="shared" si="94"/>
        <v>0</v>
      </c>
      <c r="W509" s="12" t="str">
        <f t="shared" si="91"/>
        <v/>
      </c>
      <c r="X509" s="13">
        <f t="shared" si="95"/>
        <v>0</v>
      </c>
      <c r="Y509" s="10">
        <f t="shared" si="96"/>
        <v>625.3199999999996</v>
      </c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</row>
    <row r="510" spans="2:42" ht="12.75">
      <c r="B510" s="44">
        <f>IF($B509="№",1,MAX($B$7:$B509)+1)</f>
        <v>504</v>
      </c>
      <c r="C510" s="45">
        <f t="shared" si="92"/>
        <v>0</v>
      </c>
      <c r="D510" s="31"/>
      <c r="E510" s="32"/>
      <c r="F510" s="32"/>
      <c r="G510" s="33"/>
      <c r="H510" s="34"/>
      <c r="I510" s="31"/>
      <c r="J510" s="34"/>
      <c r="K510" s="40">
        <f t="shared" si="85"/>
        <v>0</v>
      </c>
      <c r="L510" s="41">
        <f t="shared" si="93"/>
        <v>0</v>
      </c>
      <c r="M510" s="10">
        <f t="shared" si="86"/>
        <v>0</v>
      </c>
      <c r="N510" s="42">
        <f t="shared" si="87"/>
        <v>0</v>
      </c>
      <c r="O510" s="43">
        <f t="shared" si="88"/>
        <v>0</v>
      </c>
      <c r="P510" s="32"/>
      <c r="Q510" s="35"/>
      <c r="R510" s="36"/>
      <c r="S510" s="32"/>
      <c r="T510" s="10">
        <f t="shared" si="89"/>
        <v>0</v>
      </c>
      <c r="U510" s="11">
        <f t="shared" si="90"/>
        <v>0</v>
      </c>
      <c r="V510" s="11">
        <f t="shared" si="94"/>
        <v>0</v>
      </c>
      <c r="W510" s="12" t="str">
        <f t="shared" si="91"/>
        <v/>
      </c>
      <c r="X510" s="13">
        <f t="shared" si="95"/>
        <v>0</v>
      </c>
      <c r="Y510" s="10">
        <f t="shared" si="96"/>
        <v>625.3199999999996</v>
      </c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</row>
    <row r="511" spans="2:42" ht="12.75">
      <c r="B511" s="44">
        <f>IF($B510="№",1,MAX($B$7:$B510)+1)</f>
        <v>505</v>
      </c>
      <c r="C511" s="45">
        <f t="shared" si="92"/>
        <v>0</v>
      </c>
      <c r="D511" s="31"/>
      <c r="E511" s="32"/>
      <c r="F511" s="32"/>
      <c r="G511" s="33"/>
      <c r="H511" s="34"/>
      <c r="I511" s="31"/>
      <c r="J511" s="34"/>
      <c r="K511" s="40">
        <f t="shared" si="85"/>
        <v>0</v>
      </c>
      <c r="L511" s="41">
        <f t="shared" si="93"/>
        <v>0</v>
      </c>
      <c r="M511" s="10">
        <f t="shared" si="86"/>
        <v>0</v>
      </c>
      <c r="N511" s="42">
        <f t="shared" si="87"/>
        <v>0</v>
      </c>
      <c r="O511" s="43">
        <f t="shared" si="88"/>
        <v>0</v>
      </c>
      <c r="P511" s="32"/>
      <c r="Q511" s="35"/>
      <c r="R511" s="36"/>
      <c r="S511" s="32"/>
      <c r="T511" s="10">
        <f t="shared" si="89"/>
        <v>0</v>
      </c>
      <c r="U511" s="11">
        <f t="shared" si="90"/>
        <v>0</v>
      </c>
      <c r="V511" s="11">
        <f t="shared" si="94"/>
        <v>0</v>
      </c>
      <c r="W511" s="12" t="str">
        <f t="shared" si="91"/>
        <v/>
      </c>
      <c r="X511" s="13">
        <f t="shared" si="95"/>
        <v>0</v>
      </c>
      <c r="Y511" s="10">
        <f t="shared" si="96"/>
        <v>625.3199999999996</v>
      </c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</row>
    <row r="512" spans="2:42" ht="12.75">
      <c r="B512" s="44">
        <f>IF($B511="№",1,MAX($B$7:$B511)+1)</f>
        <v>506</v>
      </c>
      <c r="C512" s="45">
        <f t="shared" si="92"/>
        <v>0</v>
      </c>
      <c r="D512" s="31"/>
      <c r="E512" s="32"/>
      <c r="F512" s="32"/>
      <c r="G512" s="33"/>
      <c r="H512" s="34"/>
      <c r="I512" s="31"/>
      <c r="J512" s="34"/>
      <c r="K512" s="40">
        <f t="shared" si="85"/>
        <v>0</v>
      </c>
      <c r="L512" s="41">
        <f t="shared" si="93"/>
        <v>0</v>
      </c>
      <c r="M512" s="10">
        <f t="shared" si="86"/>
        <v>0</v>
      </c>
      <c r="N512" s="42">
        <f t="shared" si="87"/>
        <v>0</v>
      </c>
      <c r="O512" s="43">
        <f t="shared" si="88"/>
        <v>0</v>
      </c>
      <c r="P512" s="32"/>
      <c r="Q512" s="35"/>
      <c r="R512" s="36"/>
      <c r="S512" s="32"/>
      <c r="T512" s="10">
        <f t="shared" si="89"/>
        <v>0</v>
      </c>
      <c r="U512" s="11">
        <f t="shared" si="90"/>
        <v>0</v>
      </c>
      <c r="V512" s="11">
        <f t="shared" si="94"/>
        <v>0</v>
      </c>
      <c r="W512" s="12" t="str">
        <f t="shared" si="91"/>
        <v/>
      </c>
      <c r="X512" s="13">
        <f t="shared" si="95"/>
        <v>0</v>
      </c>
      <c r="Y512" s="10">
        <f t="shared" si="96"/>
        <v>625.3199999999996</v>
      </c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</row>
    <row r="513" spans="2:42" ht="12.75">
      <c r="B513" s="44">
        <f>IF($B512="№",1,MAX($B$7:$B512)+1)</f>
        <v>507</v>
      </c>
      <c r="C513" s="45">
        <f t="shared" si="92"/>
        <v>0</v>
      </c>
      <c r="D513" s="31"/>
      <c r="E513" s="32"/>
      <c r="F513" s="32"/>
      <c r="G513" s="33"/>
      <c r="H513" s="34"/>
      <c r="I513" s="31"/>
      <c r="J513" s="34"/>
      <c r="K513" s="40">
        <f t="shared" si="85"/>
        <v>0</v>
      </c>
      <c r="L513" s="41">
        <f t="shared" si="93"/>
        <v>0</v>
      </c>
      <c r="M513" s="10">
        <f t="shared" si="86"/>
        <v>0</v>
      </c>
      <c r="N513" s="42">
        <f t="shared" si="87"/>
        <v>0</v>
      </c>
      <c r="O513" s="43">
        <f t="shared" si="88"/>
        <v>0</v>
      </c>
      <c r="P513" s="32"/>
      <c r="Q513" s="35"/>
      <c r="R513" s="36"/>
      <c r="S513" s="32"/>
      <c r="T513" s="10">
        <f t="shared" si="89"/>
        <v>0</v>
      </c>
      <c r="U513" s="11">
        <f t="shared" si="90"/>
        <v>0</v>
      </c>
      <c r="V513" s="11">
        <f t="shared" si="94"/>
        <v>0</v>
      </c>
      <c r="W513" s="12" t="str">
        <f t="shared" si="91"/>
        <v/>
      </c>
      <c r="X513" s="13">
        <f t="shared" si="95"/>
        <v>0</v>
      </c>
      <c r="Y513" s="10">
        <f t="shared" si="96"/>
        <v>625.3199999999996</v>
      </c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</row>
    <row r="514" spans="2:42" ht="12.75">
      <c r="B514" s="44">
        <f>IF($B513="№",1,MAX($B$7:$B513)+1)</f>
        <v>508</v>
      </c>
      <c r="C514" s="45">
        <f t="shared" si="92"/>
        <v>0</v>
      </c>
      <c r="D514" s="31"/>
      <c r="E514" s="32"/>
      <c r="F514" s="32"/>
      <c r="G514" s="33"/>
      <c r="H514" s="34"/>
      <c r="I514" s="31"/>
      <c r="J514" s="34"/>
      <c r="K514" s="40">
        <f t="shared" si="85"/>
        <v>0</v>
      </c>
      <c r="L514" s="41">
        <f t="shared" si="93"/>
        <v>0</v>
      </c>
      <c r="M514" s="10">
        <f t="shared" si="86"/>
        <v>0</v>
      </c>
      <c r="N514" s="42">
        <f t="shared" si="87"/>
        <v>0</v>
      </c>
      <c r="O514" s="43">
        <f t="shared" si="88"/>
        <v>0</v>
      </c>
      <c r="P514" s="32"/>
      <c r="Q514" s="35"/>
      <c r="R514" s="36"/>
      <c r="S514" s="32"/>
      <c r="T514" s="10">
        <f t="shared" si="89"/>
        <v>0</v>
      </c>
      <c r="U514" s="11">
        <f t="shared" si="90"/>
        <v>0</v>
      </c>
      <c r="V514" s="11">
        <f t="shared" si="94"/>
        <v>0</v>
      </c>
      <c r="W514" s="12" t="str">
        <f t="shared" si="91"/>
        <v/>
      </c>
      <c r="X514" s="13">
        <f t="shared" si="95"/>
        <v>0</v>
      </c>
      <c r="Y514" s="10">
        <f t="shared" si="96"/>
        <v>625.3199999999996</v>
      </c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</row>
    <row r="515" spans="2:42" ht="12.75">
      <c r="B515" s="44">
        <f>IF($B514="№",1,MAX($B$7:$B514)+1)</f>
        <v>509</v>
      </c>
      <c r="C515" s="45">
        <f t="shared" si="92"/>
        <v>0</v>
      </c>
      <c r="D515" s="31"/>
      <c r="E515" s="32"/>
      <c r="F515" s="32"/>
      <c r="G515" s="33"/>
      <c r="H515" s="34"/>
      <c r="I515" s="31"/>
      <c r="J515" s="34"/>
      <c r="K515" s="40">
        <f t="shared" si="85"/>
        <v>0</v>
      </c>
      <c r="L515" s="41">
        <f t="shared" si="93"/>
        <v>0</v>
      </c>
      <c r="M515" s="10">
        <f t="shared" si="86"/>
        <v>0</v>
      </c>
      <c r="N515" s="42">
        <f t="shared" si="87"/>
        <v>0</v>
      </c>
      <c r="O515" s="43">
        <f t="shared" si="88"/>
        <v>0</v>
      </c>
      <c r="P515" s="32"/>
      <c r="Q515" s="35"/>
      <c r="R515" s="36"/>
      <c r="S515" s="32"/>
      <c r="T515" s="10">
        <f t="shared" si="89"/>
        <v>0</v>
      </c>
      <c r="U515" s="11">
        <f t="shared" si="90"/>
        <v>0</v>
      </c>
      <c r="V515" s="11">
        <f t="shared" si="94"/>
        <v>0</v>
      </c>
      <c r="W515" s="12" t="str">
        <f t="shared" si="91"/>
        <v/>
      </c>
      <c r="X515" s="13">
        <f t="shared" si="95"/>
        <v>0</v>
      </c>
      <c r="Y515" s="10">
        <f t="shared" si="96"/>
        <v>625.3199999999996</v>
      </c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</row>
    <row r="516" spans="2:42" ht="12.75">
      <c r="B516" s="44">
        <f>IF($B515="№",1,MAX($B$7:$B515)+1)</f>
        <v>510</v>
      </c>
      <c r="C516" s="45">
        <f t="shared" si="92"/>
        <v>0</v>
      </c>
      <c r="D516" s="31"/>
      <c r="E516" s="32"/>
      <c r="F516" s="32"/>
      <c r="G516" s="33"/>
      <c r="H516" s="34"/>
      <c r="I516" s="31"/>
      <c r="J516" s="34"/>
      <c r="K516" s="40">
        <f t="shared" si="85"/>
        <v>0</v>
      </c>
      <c r="L516" s="41">
        <f t="shared" si="93"/>
        <v>0</v>
      </c>
      <c r="M516" s="10">
        <f t="shared" si="86"/>
        <v>0</v>
      </c>
      <c r="N516" s="42">
        <f t="shared" si="87"/>
        <v>0</v>
      </c>
      <c r="O516" s="43">
        <f t="shared" si="88"/>
        <v>0</v>
      </c>
      <c r="P516" s="32"/>
      <c r="Q516" s="35"/>
      <c r="R516" s="36"/>
      <c r="S516" s="32"/>
      <c r="T516" s="10">
        <f t="shared" si="89"/>
        <v>0</v>
      </c>
      <c r="U516" s="11">
        <f t="shared" si="90"/>
        <v>0</v>
      </c>
      <c r="V516" s="11">
        <f t="shared" si="94"/>
        <v>0</v>
      </c>
      <c r="W516" s="12" t="str">
        <f t="shared" si="91"/>
        <v/>
      </c>
      <c r="X516" s="13">
        <f t="shared" si="95"/>
        <v>0</v>
      </c>
      <c r="Y516" s="10">
        <f t="shared" si="96"/>
        <v>625.3199999999996</v>
      </c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</row>
    <row r="517" spans="2:42" ht="12.75">
      <c r="B517" s="44">
        <f>IF($B516="№",1,MAX($B$7:$B516)+1)</f>
        <v>511</v>
      </c>
      <c r="C517" s="45">
        <f t="shared" si="92"/>
        <v>0</v>
      </c>
      <c r="D517" s="31"/>
      <c r="E517" s="32"/>
      <c r="F517" s="32"/>
      <c r="G517" s="33"/>
      <c r="H517" s="34"/>
      <c r="I517" s="31"/>
      <c r="J517" s="34"/>
      <c r="K517" s="40">
        <f t="shared" si="85"/>
        <v>0</v>
      </c>
      <c r="L517" s="41">
        <f t="shared" si="93"/>
        <v>0</v>
      </c>
      <c r="M517" s="10">
        <f t="shared" si="86"/>
        <v>0</v>
      </c>
      <c r="N517" s="42">
        <f t="shared" si="87"/>
        <v>0</v>
      </c>
      <c r="O517" s="43">
        <f t="shared" si="88"/>
        <v>0</v>
      </c>
      <c r="P517" s="32"/>
      <c r="Q517" s="35"/>
      <c r="R517" s="36"/>
      <c r="S517" s="32"/>
      <c r="T517" s="10">
        <f t="shared" si="89"/>
        <v>0</v>
      </c>
      <c r="U517" s="11">
        <f t="shared" si="90"/>
        <v>0</v>
      </c>
      <c r="V517" s="11">
        <f t="shared" si="94"/>
        <v>0</v>
      </c>
      <c r="W517" s="12" t="str">
        <f t="shared" si="91"/>
        <v/>
      </c>
      <c r="X517" s="13">
        <f t="shared" si="95"/>
        <v>0</v>
      </c>
      <c r="Y517" s="10">
        <f t="shared" si="96"/>
        <v>625.3199999999996</v>
      </c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</row>
    <row r="518" spans="2:42" ht="12.75">
      <c r="B518" s="44">
        <f>IF($B517="№",1,MAX($B$7:$B517)+1)</f>
        <v>512</v>
      </c>
      <c r="C518" s="45">
        <f t="shared" si="92"/>
        <v>0</v>
      </c>
      <c r="D518" s="31"/>
      <c r="E518" s="32"/>
      <c r="F518" s="32"/>
      <c r="G518" s="33"/>
      <c r="H518" s="34"/>
      <c r="I518" s="31"/>
      <c r="J518" s="34"/>
      <c r="K518" s="40">
        <f t="shared" si="85"/>
        <v>0</v>
      </c>
      <c r="L518" s="41">
        <f t="shared" si="93"/>
        <v>0</v>
      </c>
      <c r="M518" s="10">
        <f t="shared" si="86"/>
        <v>0</v>
      </c>
      <c r="N518" s="42">
        <f t="shared" si="87"/>
        <v>0</v>
      </c>
      <c r="O518" s="43">
        <f t="shared" si="88"/>
        <v>0</v>
      </c>
      <c r="P518" s="32"/>
      <c r="Q518" s="35"/>
      <c r="R518" s="36"/>
      <c r="S518" s="32"/>
      <c r="T518" s="10">
        <f t="shared" si="89"/>
        <v>0</v>
      </c>
      <c r="U518" s="11">
        <f t="shared" si="90"/>
        <v>0</v>
      </c>
      <c r="V518" s="11">
        <f t="shared" si="94"/>
        <v>0</v>
      </c>
      <c r="W518" s="12" t="str">
        <f t="shared" si="91"/>
        <v/>
      </c>
      <c r="X518" s="13">
        <f t="shared" si="95"/>
        <v>0</v>
      </c>
      <c r="Y518" s="10">
        <f t="shared" si="96"/>
        <v>625.3199999999996</v>
      </c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</row>
    <row r="519" spans="2:42" ht="12.75">
      <c r="B519" s="44">
        <f>IF($B518="№",1,MAX($B$7:$B518)+1)</f>
        <v>513</v>
      </c>
      <c r="C519" s="45">
        <f t="shared" si="92"/>
        <v>0</v>
      </c>
      <c r="D519" s="31"/>
      <c r="E519" s="32"/>
      <c r="F519" s="32"/>
      <c r="G519" s="33"/>
      <c r="H519" s="34"/>
      <c r="I519" s="31"/>
      <c r="J519" s="34"/>
      <c r="K519" s="40">
        <f t="shared" ref="K519:K582" si="97">IFERROR(IF(OR($P$2*$C519*$G519*$V519*$H519*$J519=0,$E519="",$F519=""),0,IF(OR($F519="Long",$F519="buy"),($J519-$H519),($H519-$J519))),0)</f>
        <v>0</v>
      </c>
      <c r="L519" s="41">
        <f t="shared" si="93"/>
        <v>0</v>
      </c>
      <c r="M519" s="10">
        <f t="shared" ref="M519:M582" si="98">IFERROR(IF(OR($P$2*$C519*$G519*$H519*$J519=0,$E519="",$F519=""),0,$T519-$U519),0)</f>
        <v>0</v>
      </c>
      <c r="N519" s="42">
        <f t="shared" ref="N519:N582" si="99">IFERROR(IF(OR($P$2*$C519*$G519*$H519*$J519=0,$E519="",$F519=""),0,$M519/$V519),0)</f>
        <v>0</v>
      </c>
      <c r="O519" s="43">
        <f t="shared" ref="O519:O582" si="100">IF(OR($I519=0,$D519=0,$I519&lt;$D519),0,$I519-$D519)</f>
        <v>0</v>
      </c>
      <c r="P519" s="32"/>
      <c r="Q519" s="35"/>
      <c r="R519" s="36"/>
      <c r="S519" s="32"/>
      <c r="T519" s="10">
        <f t="shared" ref="T519:T582" si="101">IFERROR(IF(OR($P$2*$C519*$G519*$H519*$J519=0,$E519="",$F519=""),0,IF($W519="ME",$K519*5*$G519,$K519*50*$G519)),0)</f>
        <v>0</v>
      </c>
      <c r="U519" s="11">
        <f t="shared" ref="U519:U582" si="102">IFERROR(IF(OR($P$2*$C519*$G519*$V519*$H519=0,$E519="",$F519=""),0,IF($W519="ME",$D$3*$G519,$E$3*$G519)),0)</f>
        <v>0</v>
      </c>
      <c r="V519" s="11">
        <f t="shared" si="94"/>
        <v>0</v>
      </c>
      <c r="W519" s="12" t="str">
        <f t="shared" ref="W519:W582" si="103">LEFT($E519,2)</f>
        <v/>
      </c>
      <c r="X519" s="13">
        <f t="shared" si="95"/>
        <v>0</v>
      </c>
      <c r="Y519" s="10">
        <f t="shared" si="96"/>
        <v>625.3199999999996</v>
      </c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</row>
    <row r="520" spans="2:42" ht="12.75">
      <c r="B520" s="44">
        <f>IF($B519="№",1,MAX($B$7:$B519)+1)</f>
        <v>514</v>
      </c>
      <c r="C520" s="45">
        <f t="shared" ref="C520:C583" si="104">INT($D520)</f>
        <v>0</v>
      </c>
      <c r="D520" s="31"/>
      <c r="E520" s="32"/>
      <c r="F520" s="32"/>
      <c r="G520" s="33"/>
      <c r="H520" s="34"/>
      <c r="I520" s="31"/>
      <c r="J520" s="34"/>
      <c r="K520" s="40">
        <f t="shared" si="97"/>
        <v>0</v>
      </c>
      <c r="L520" s="41">
        <f t="shared" ref="L520:L583" si="105">IFERROR($K520*4,0)</f>
        <v>0</v>
      </c>
      <c r="M520" s="10">
        <f t="shared" si="98"/>
        <v>0</v>
      </c>
      <c r="N520" s="42">
        <f t="shared" si="99"/>
        <v>0</v>
      </c>
      <c r="O520" s="43">
        <f t="shared" si="100"/>
        <v>0</v>
      </c>
      <c r="P520" s="32"/>
      <c r="Q520" s="35"/>
      <c r="R520" s="36"/>
      <c r="S520" s="32"/>
      <c r="T520" s="10">
        <f t="shared" si="101"/>
        <v>0</v>
      </c>
      <c r="U520" s="11">
        <f t="shared" si="102"/>
        <v>0</v>
      </c>
      <c r="V520" s="11">
        <f t="shared" ref="V520:V583" si="106">IFERROR(IF($P$2*$C520*$G520=0,0,IF($V519="Сумма на момент открытия сделки",$P$2,$V519+$M519+$R519)),0)</f>
        <v>0</v>
      </c>
      <c r="W520" s="12" t="str">
        <f t="shared" si="103"/>
        <v/>
      </c>
      <c r="X520" s="13">
        <f t="shared" ref="X520:X583" si="107">$D520-INT($D520)</f>
        <v>0</v>
      </c>
      <c r="Y520" s="10">
        <f t="shared" ref="Y520:Y583" si="108">$Y519+$M520+$R520</f>
        <v>625.3199999999996</v>
      </c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</row>
    <row r="521" spans="2:42" ht="12.75">
      <c r="B521" s="44">
        <f>IF($B520="№",1,MAX($B$7:$B520)+1)</f>
        <v>515</v>
      </c>
      <c r="C521" s="45">
        <f t="shared" si="104"/>
        <v>0</v>
      </c>
      <c r="D521" s="31"/>
      <c r="E521" s="32"/>
      <c r="F521" s="32"/>
      <c r="G521" s="33"/>
      <c r="H521" s="34"/>
      <c r="I521" s="31"/>
      <c r="J521" s="34"/>
      <c r="K521" s="40">
        <f t="shared" si="97"/>
        <v>0</v>
      </c>
      <c r="L521" s="41">
        <f t="shared" si="105"/>
        <v>0</v>
      </c>
      <c r="M521" s="10">
        <f t="shared" si="98"/>
        <v>0</v>
      </c>
      <c r="N521" s="42">
        <f t="shared" si="99"/>
        <v>0</v>
      </c>
      <c r="O521" s="43">
        <f t="shared" si="100"/>
        <v>0</v>
      </c>
      <c r="P521" s="32"/>
      <c r="Q521" s="35"/>
      <c r="R521" s="36"/>
      <c r="S521" s="32"/>
      <c r="T521" s="10">
        <f t="shared" si="101"/>
        <v>0</v>
      </c>
      <c r="U521" s="11">
        <f t="shared" si="102"/>
        <v>0</v>
      </c>
      <c r="V521" s="11">
        <f t="shared" si="106"/>
        <v>0</v>
      </c>
      <c r="W521" s="12" t="str">
        <f t="shared" si="103"/>
        <v/>
      </c>
      <c r="X521" s="13">
        <f t="shared" si="107"/>
        <v>0</v>
      </c>
      <c r="Y521" s="10">
        <f t="shared" si="108"/>
        <v>625.3199999999996</v>
      </c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</row>
    <row r="522" spans="2:42" ht="12.75">
      <c r="B522" s="44">
        <f>IF($B521="№",1,MAX($B$7:$B521)+1)</f>
        <v>516</v>
      </c>
      <c r="C522" s="45">
        <f t="shared" si="104"/>
        <v>0</v>
      </c>
      <c r="D522" s="31"/>
      <c r="E522" s="32"/>
      <c r="F522" s="32"/>
      <c r="G522" s="33"/>
      <c r="H522" s="34"/>
      <c r="I522" s="31"/>
      <c r="J522" s="34"/>
      <c r="K522" s="40">
        <f t="shared" si="97"/>
        <v>0</v>
      </c>
      <c r="L522" s="41">
        <f t="shared" si="105"/>
        <v>0</v>
      </c>
      <c r="M522" s="10">
        <f t="shared" si="98"/>
        <v>0</v>
      </c>
      <c r="N522" s="42">
        <f t="shared" si="99"/>
        <v>0</v>
      </c>
      <c r="O522" s="43">
        <f t="shared" si="100"/>
        <v>0</v>
      </c>
      <c r="P522" s="32"/>
      <c r="Q522" s="35"/>
      <c r="R522" s="36"/>
      <c r="S522" s="32"/>
      <c r="T522" s="10">
        <f t="shared" si="101"/>
        <v>0</v>
      </c>
      <c r="U522" s="11">
        <f t="shared" si="102"/>
        <v>0</v>
      </c>
      <c r="V522" s="11">
        <f t="shared" si="106"/>
        <v>0</v>
      </c>
      <c r="W522" s="12" t="str">
        <f t="shared" si="103"/>
        <v/>
      </c>
      <c r="X522" s="13">
        <f t="shared" si="107"/>
        <v>0</v>
      </c>
      <c r="Y522" s="10">
        <f t="shared" si="108"/>
        <v>625.3199999999996</v>
      </c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</row>
    <row r="523" spans="2:42" ht="12.75">
      <c r="B523" s="44">
        <f>IF($B522="№",1,MAX($B$7:$B522)+1)</f>
        <v>517</v>
      </c>
      <c r="C523" s="45">
        <f t="shared" si="104"/>
        <v>0</v>
      </c>
      <c r="D523" s="31"/>
      <c r="E523" s="32"/>
      <c r="F523" s="32"/>
      <c r="G523" s="33"/>
      <c r="H523" s="34"/>
      <c r="I523" s="31"/>
      <c r="J523" s="34"/>
      <c r="K523" s="40">
        <f t="shared" si="97"/>
        <v>0</v>
      </c>
      <c r="L523" s="41">
        <f t="shared" si="105"/>
        <v>0</v>
      </c>
      <c r="M523" s="10">
        <f t="shared" si="98"/>
        <v>0</v>
      </c>
      <c r="N523" s="42">
        <f t="shared" si="99"/>
        <v>0</v>
      </c>
      <c r="O523" s="43">
        <f t="shared" si="100"/>
        <v>0</v>
      </c>
      <c r="P523" s="32"/>
      <c r="Q523" s="35"/>
      <c r="R523" s="36"/>
      <c r="S523" s="32"/>
      <c r="T523" s="10">
        <f t="shared" si="101"/>
        <v>0</v>
      </c>
      <c r="U523" s="11">
        <f t="shared" si="102"/>
        <v>0</v>
      </c>
      <c r="V523" s="11">
        <f t="shared" si="106"/>
        <v>0</v>
      </c>
      <c r="W523" s="12" t="str">
        <f t="shared" si="103"/>
        <v/>
      </c>
      <c r="X523" s="13">
        <f t="shared" si="107"/>
        <v>0</v>
      </c>
      <c r="Y523" s="10">
        <f t="shared" si="108"/>
        <v>625.3199999999996</v>
      </c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</row>
    <row r="524" spans="2:42" ht="12.75">
      <c r="B524" s="44">
        <f>IF($B523="№",1,MAX($B$7:$B523)+1)</f>
        <v>518</v>
      </c>
      <c r="C524" s="45">
        <f t="shared" si="104"/>
        <v>0</v>
      </c>
      <c r="D524" s="31"/>
      <c r="E524" s="32"/>
      <c r="F524" s="32"/>
      <c r="G524" s="33"/>
      <c r="H524" s="34"/>
      <c r="I524" s="31"/>
      <c r="J524" s="34"/>
      <c r="K524" s="40">
        <f t="shared" si="97"/>
        <v>0</v>
      </c>
      <c r="L524" s="41">
        <f t="shared" si="105"/>
        <v>0</v>
      </c>
      <c r="M524" s="10">
        <f t="shared" si="98"/>
        <v>0</v>
      </c>
      <c r="N524" s="42">
        <f t="shared" si="99"/>
        <v>0</v>
      </c>
      <c r="O524" s="43">
        <f t="shared" si="100"/>
        <v>0</v>
      </c>
      <c r="P524" s="32"/>
      <c r="Q524" s="35"/>
      <c r="R524" s="36"/>
      <c r="S524" s="32"/>
      <c r="T524" s="10">
        <f t="shared" si="101"/>
        <v>0</v>
      </c>
      <c r="U524" s="11">
        <f t="shared" si="102"/>
        <v>0</v>
      </c>
      <c r="V524" s="11">
        <f t="shared" si="106"/>
        <v>0</v>
      </c>
      <c r="W524" s="12" t="str">
        <f t="shared" si="103"/>
        <v/>
      </c>
      <c r="X524" s="13">
        <f t="shared" si="107"/>
        <v>0</v>
      </c>
      <c r="Y524" s="10">
        <f t="shared" si="108"/>
        <v>625.3199999999996</v>
      </c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</row>
    <row r="525" spans="2:42" ht="12.75">
      <c r="B525" s="44">
        <f>IF($B524="№",1,MAX($B$7:$B524)+1)</f>
        <v>519</v>
      </c>
      <c r="C525" s="45">
        <f t="shared" si="104"/>
        <v>0</v>
      </c>
      <c r="D525" s="31"/>
      <c r="E525" s="32"/>
      <c r="F525" s="32"/>
      <c r="G525" s="33"/>
      <c r="H525" s="34"/>
      <c r="I525" s="31"/>
      <c r="J525" s="34"/>
      <c r="K525" s="40">
        <f t="shared" si="97"/>
        <v>0</v>
      </c>
      <c r="L525" s="41">
        <f t="shared" si="105"/>
        <v>0</v>
      </c>
      <c r="M525" s="10">
        <f t="shared" si="98"/>
        <v>0</v>
      </c>
      <c r="N525" s="42">
        <f t="shared" si="99"/>
        <v>0</v>
      </c>
      <c r="O525" s="43">
        <f t="shared" si="100"/>
        <v>0</v>
      </c>
      <c r="P525" s="32"/>
      <c r="Q525" s="35"/>
      <c r="R525" s="36"/>
      <c r="S525" s="32"/>
      <c r="T525" s="10">
        <f t="shared" si="101"/>
        <v>0</v>
      </c>
      <c r="U525" s="11">
        <f t="shared" si="102"/>
        <v>0</v>
      </c>
      <c r="V525" s="11">
        <f t="shared" si="106"/>
        <v>0</v>
      </c>
      <c r="W525" s="12" t="str">
        <f t="shared" si="103"/>
        <v/>
      </c>
      <c r="X525" s="13">
        <f t="shared" si="107"/>
        <v>0</v>
      </c>
      <c r="Y525" s="10">
        <f t="shared" si="108"/>
        <v>625.3199999999996</v>
      </c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</row>
    <row r="526" spans="2:42" ht="12.75">
      <c r="B526" s="44">
        <f>IF($B525="№",1,MAX($B$7:$B525)+1)</f>
        <v>520</v>
      </c>
      <c r="C526" s="45">
        <f t="shared" si="104"/>
        <v>0</v>
      </c>
      <c r="D526" s="31"/>
      <c r="E526" s="32"/>
      <c r="F526" s="32"/>
      <c r="G526" s="33"/>
      <c r="H526" s="34"/>
      <c r="I526" s="31"/>
      <c r="J526" s="34"/>
      <c r="K526" s="40">
        <f t="shared" si="97"/>
        <v>0</v>
      </c>
      <c r="L526" s="41">
        <f t="shared" si="105"/>
        <v>0</v>
      </c>
      <c r="M526" s="10">
        <f t="shared" si="98"/>
        <v>0</v>
      </c>
      <c r="N526" s="42">
        <f t="shared" si="99"/>
        <v>0</v>
      </c>
      <c r="O526" s="43">
        <f t="shared" si="100"/>
        <v>0</v>
      </c>
      <c r="P526" s="32"/>
      <c r="Q526" s="35"/>
      <c r="R526" s="36"/>
      <c r="S526" s="32"/>
      <c r="T526" s="10">
        <f t="shared" si="101"/>
        <v>0</v>
      </c>
      <c r="U526" s="11">
        <f t="shared" si="102"/>
        <v>0</v>
      </c>
      <c r="V526" s="11">
        <f t="shared" si="106"/>
        <v>0</v>
      </c>
      <c r="W526" s="12" t="str">
        <f t="shared" si="103"/>
        <v/>
      </c>
      <c r="X526" s="13">
        <f t="shared" si="107"/>
        <v>0</v>
      </c>
      <c r="Y526" s="10">
        <f t="shared" si="108"/>
        <v>625.3199999999996</v>
      </c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</row>
    <row r="527" spans="2:42" ht="12.75">
      <c r="B527" s="44">
        <f>IF($B526="№",1,MAX($B$7:$B526)+1)</f>
        <v>521</v>
      </c>
      <c r="C527" s="45">
        <f t="shared" si="104"/>
        <v>0</v>
      </c>
      <c r="D527" s="31"/>
      <c r="E527" s="32"/>
      <c r="F527" s="32"/>
      <c r="G527" s="33"/>
      <c r="H527" s="34"/>
      <c r="I527" s="31"/>
      <c r="J527" s="34"/>
      <c r="K527" s="40">
        <f t="shared" si="97"/>
        <v>0</v>
      </c>
      <c r="L527" s="41">
        <f t="shared" si="105"/>
        <v>0</v>
      </c>
      <c r="M527" s="10">
        <f t="shared" si="98"/>
        <v>0</v>
      </c>
      <c r="N527" s="42">
        <f t="shared" si="99"/>
        <v>0</v>
      </c>
      <c r="O527" s="43">
        <f t="shared" si="100"/>
        <v>0</v>
      </c>
      <c r="P527" s="32"/>
      <c r="Q527" s="35"/>
      <c r="R527" s="36"/>
      <c r="S527" s="32"/>
      <c r="T527" s="10">
        <f t="shared" si="101"/>
        <v>0</v>
      </c>
      <c r="U527" s="11">
        <f t="shared" si="102"/>
        <v>0</v>
      </c>
      <c r="V527" s="11">
        <f t="shared" si="106"/>
        <v>0</v>
      </c>
      <c r="W527" s="12" t="str">
        <f t="shared" si="103"/>
        <v/>
      </c>
      <c r="X527" s="13">
        <f t="shared" si="107"/>
        <v>0</v>
      </c>
      <c r="Y527" s="10">
        <f t="shared" si="108"/>
        <v>625.3199999999996</v>
      </c>
      <c r="AD527" s="29"/>
      <c r="AE527" s="29"/>
      <c r="AF527" s="29"/>
      <c r="AG527" s="29"/>
      <c r="AH527" s="29"/>
      <c r="AI527" s="29"/>
      <c r="AJ527" s="29"/>
      <c r="AK527" s="29"/>
      <c r="AL527" s="29"/>
      <c r="AM527" s="29"/>
      <c r="AN527" s="29"/>
      <c r="AO527" s="29"/>
      <c r="AP527" s="29"/>
    </row>
    <row r="528" spans="2:42" ht="12.75">
      <c r="B528" s="44">
        <f>IF($B527="№",1,MAX($B$7:$B527)+1)</f>
        <v>522</v>
      </c>
      <c r="C528" s="45">
        <f t="shared" si="104"/>
        <v>0</v>
      </c>
      <c r="D528" s="31"/>
      <c r="E528" s="32"/>
      <c r="F528" s="32"/>
      <c r="G528" s="33"/>
      <c r="H528" s="34"/>
      <c r="I528" s="31"/>
      <c r="J528" s="34"/>
      <c r="K528" s="40">
        <f t="shared" si="97"/>
        <v>0</v>
      </c>
      <c r="L528" s="41">
        <f t="shared" si="105"/>
        <v>0</v>
      </c>
      <c r="M528" s="10">
        <f t="shared" si="98"/>
        <v>0</v>
      </c>
      <c r="N528" s="42">
        <f t="shared" si="99"/>
        <v>0</v>
      </c>
      <c r="O528" s="43">
        <f t="shared" si="100"/>
        <v>0</v>
      </c>
      <c r="P528" s="32"/>
      <c r="Q528" s="35"/>
      <c r="R528" s="36"/>
      <c r="S528" s="32"/>
      <c r="T528" s="10">
        <f t="shared" si="101"/>
        <v>0</v>
      </c>
      <c r="U528" s="11">
        <f t="shared" si="102"/>
        <v>0</v>
      </c>
      <c r="V528" s="11">
        <f t="shared" si="106"/>
        <v>0</v>
      </c>
      <c r="W528" s="12" t="str">
        <f t="shared" si="103"/>
        <v/>
      </c>
      <c r="X528" s="13">
        <f t="shared" si="107"/>
        <v>0</v>
      </c>
      <c r="Y528" s="10">
        <f t="shared" si="108"/>
        <v>625.3199999999996</v>
      </c>
      <c r="AD528" s="29"/>
      <c r="AE528" s="29"/>
      <c r="AF528" s="29"/>
      <c r="AG528" s="29"/>
      <c r="AH528" s="29"/>
      <c r="AI528" s="29"/>
      <c r="AJ528" s="29"/>
      <c r="AK528" s="29"/>
      <c r="AL528" s="29"/>
      <c r="AM528" s="29"/>
      <c r="AN528" s="29"/>
      <c r="AO528" s="29"/>
      <c r="AP528" s="29"/>
    </row>
    <row r="529" spans="2:42" ht="12.75">
      <c r="B529" s="44">
        <f>IF($B528="№",1,MAX($B$7:$B528)+1)</f>
        <v>523</v>
      </c>
      <c r="C529" s="45">
        <f t="shared" si="104"/>
        <v>0</v>
      </c>
      <c r="D529" s="31"/>
      <c r="E529" s="32"/>
      <c r="F529" s="32"/>
      <c r="G529" s="33"/>
      <c r="H529" s="34"/>
      <c r="I529" s="31"/>
      <c r="J529" s="34"/>
      <c r="K529" s="40">
        <f t="shared" si="97"/>
        <v>0</v>
      </c>
      <c r="L529" s="41">
        <f t="shared" si="105"/>
        <v>0</v>
      </c>
      <c r="M529" s="10">
        <f t="shared" si="98"/>
        <v>0</v>
      </c>
      <c r="N529" s="42">
        <f t="shared" si="99"/>
        <v>0</v>
      </c>
      <c r="O529" s="43">
        <f t="shared" si="100"/>
        <v>0</v>
      </c>
      <c r="P529" s="32"/>
      <c r="Q529" s="35"/>
      <c r="R529" s="36"/>
      <c r="S529" s="32"/>
      <c r="T529" s="10">
        <f t="shared" si="101"/>
        <v>0</v>
      </c>
      <c r="U529" s="11">
        <f t="shared" si="102"/>
        <v>0</v>
      </c>
      <c r="V529" s="11">
        <f t="shared" si="106"/>
        <v>0</v>
      </c>
      <c r="W529" s="12" t="str">
        <f t="shared" si="103"/>
        <v/>
      </c>
      <c r="X529" s="13">
        <f t="shared" si="107"/>
        <v>0</v>
      </c>
      <c r="Y529" s="10">
        <f t="shared" si="108"/>
        <v>625.3199999999996</v>
      </c>
      <c r="AD529" s="29"/>
      <c r="AE529" s="29"/>
      <c r="AF529" s="29"/>
      <c r="AG529" s="29"/>
      <c r="AH529" s="29"/>
      <c r="AI529" s="29"/>
      <c r="AJ529" s="29"/>
      <c r="AK529" s="29"/>
      <c r="AL529" s="29"/>
      <c r="AM529" s="29"/>
      <c r="AN529" s="29"/>
      <c r="AO529" s="29"/>
      <c r="AP529" s="29"/>
    </row>
    <row r="530" spans="2:42" ht="12.75">
      <c r="B530" s="44">
        <f>IF($B529="№",1,MAX($B$7:$B529)+1)</f>
        <v>524</v>
      </c>
      <c r="C530" s="45">
        <f t="shared" si="104"/>
        <v>0</v>
      </c>
      <c r="D530" s="31"/>
      <c r="E530" s="32"/>
      <c r="F530" s="32"/>
      <c r="G530" s="33"/>
      <c r="H530" s="34"/>
      <c r="I530" s="31"/>
      <c r="J530" s="34"/>
      <c r="K530" s="40">
        <f t="shared" si="97"/>
        <v>0</v>
      </c>
      <c r="L530" s="41">
        <f t="shared" si="105"/>
        <v>0</v>
      </c>
      <c r="M530" s="10">
        <f t="shared" si="98"/>
        <v>0</v>
      </c>
      <c r="N530" s="42">
        <f t="shared" si="99"/>
        <v>0</v>
      </c>
      <c r="O530" s="43">
        <f t="shared" si="100"/>
        <v>0</v>
      </c>
      <c r="P530" s="32"/>
      <c r="Q530" s="35"/>
      <c r="R530" s="36"/>
      <c r="S530" s="32"/>
      <c r="T530" s="10">
        <f t="shared" si="101"/>
        <v>0</v>
      </c>
      <c r="U530" s="11">
        <f t="shared" si="102"/>
        <v>0</v>
      </c>
      <c r="V530" s="11">
        <f t="shared" si="106"/>
        <v>0</v>
      </c>
      <c r="W530" s="12" t="str">
        <f t="shared" si="103"/>
        <v/>
      </c>
      <c r="X530" s="13">
        <f t="shared" si="107"/>
        <v>0</v>
      </c>
      <c r="Y530" s="10">
        <f t="shared" si="108"/>
        <v>625.3199999999996</v>
      </c>
      <c r="AD530" s="29"/>
      <c r="AE530" s="29"/>
      <c r="AF530" s="29"/>
      <c r="AG530" s="29"/>
      <c r="AH530" s="29"/>
      <c r="AI530" s="29"/>
      <c r="AJ530" s="29"/>
      <c r="AK530" s="29"/>
      <c r="AL530" s="29"/>
      <c r="AM530" s="29"/>
      <c r="AN530" s="29"/>
      <c r="AO530" s="29"/>
      <c r="AP530" s="29"/>
    </row>
    <row r="531" spans="2:42" ht="12.75">
      <c r="B531" s="44">
        <f>IF($B530="№",1,MAX($B$7:$B530)+1)</f>
        <v>525</v>
      </c>
      <c r="C531" s="45">
        <f t="shared" si="104"/>
        <v>0</v>
      </c>
      <c r="D531" s="31"/>
      <c r="E531" s="32"/>
      <c r="F531" s="32"/>
      <c r="G531" s="33"/>
      <c r="H531" s="34"/>
      <c r="I531" s="31"/>
      <c r="J531" s="34"/>
      <c r="K531" s="40">
        <f t="shared" si="97"/>
        <v>0</v>
      </c>
      <c r="L531" s="41">
        <f t="shared" si="105"/>
        <v>0</v>
      </c>
      <c r="M531" s="10">
        <f t="shared" si="98"/>
        <v>0</v>
      </c>
      <c r="N531" s="42">
        <f t="shared" si="99"/>
        <v>0</v>
      </c>
      <c r="O531" s="43">
        <f t="shared" si="100"/>
        <v>0</v>
      </c>
      <c r="P531" s="32"/>
      <c r="Q531" s="35"/>
      <c r="R531" s="36"/>
      <c r="S531" s="32"/>
      <c r="T531" s="10">
        <f t="shared" si="101"/>
        <v>0</v>
      </c>
      <c r="U531" s="11">
        <f t="shared" si="102"/>
        <v>0</v>
      </c>
      <c r="V531" s="11">
        <f t="shared" si="106"/>
        <v>0</v>
      </c>
      <c r="W531" s="12" t="str">
        <f t="shared" si="103"/>
        <v/>
      </c>
      <c r="X531" s="13">
        <f t="shared" si="107"/>
        <v>0</v>
      </c>
      <c r="Y531" s="10">
        <f t="shared" si="108"/>
        <v>625.3199999999996</v>
      </c>
      <c r="AD531" s="29"/>
      <c r="AE531" s="29"/>
      <c r="AF531" s="29"/>
      <c r="AG531" s="29"/>
      <c r="AH531" s="29"/>
      <c r="AI531" s="29"/>
      <c r="AJ531" s="29"/>
      <c r="AK531" s="29"/>
      <c r="AL531" s="29"/>
      <c r="AM531" s="29"/>
      <c r="AN531" s="29"/>
      <c r="AO531" s="29"/>
      <c r="AP531" s="29"/>
    </row>
    <row r="532" spans="2:42" ht="12.75">
      <c r="B532" s="44">
        <f>IF($B531="№",1,MAX($B$7:$B531)+1)</f>
        <v>526</v>
      </c>
      <c r="C532" s="45">
        <f t="shared" si="104"/>
        <v>0</v>
      </c>
      <c r="D532" s="31"/>
      <c r="E532" s="32"/>
      <c r="F532" s="32"/>
      <c r="G532" s="33"/>
      <c r="H532" s="34"/>
      <c r="I532" s="31"/>
      <c r="J532" s="34"/>
      <c r="K532" s="40">
        <f t="shared" si="97"/>
        <v>0</v>
      </c>
      <c r="L532" s="41">
        <f t="shared" si="105"/>
        <v>0</v>
      </c>
      <c r="M532" s="10">
        <f t="shared" si="98"/>
        <v>0</v>
      </c>
      <c r="N532" s="42">
        <f t="shared" si="99"/>
        <v>0</v>
      </c>
      <c r="O532" s="43">
        <f t="shared" si="100"/>
        <v>0</v>
      </c>
      <c r="P532" s="32"/>
      <c r="Q532" s="35"/>
      <c r="R532" s="36"/>
      <c r="S532" s="32"/>
      <c r="T532" s="10">
        <f t="shared" si="101"/>
        <v>0</v>
      </c>
      <c r="U532" s="11">
        <f t="shared" si="102"/>
        <v>0</v>
      </c>
      <c r="V532" s="11">
        <f t="shared" si="106"/>
        <v>0</v>
      </c>
      <c r="W532" s="12" t="str">
        <f t="shared" si="103"/>
        <v/>
      </c>
      <c r="X532" s="13">
        <f t="shared" si="107"/>
        <v>0</v>
      </c>
      <c r="Y532" s="10">
        <f t="shared" si="108"/>
        <v>625.3199999999996</v>
      </c>
      <c r="AD532" s="29"/>
      <c r="AE532" s="29"/>
      <c r="AF532" s="29"/>
      <c r="AG532" s="29"/>
      <c r="AH532" s="29"/>
      <c r="AI532" s="29"/>
      <c r="AJ532" s="29"/>
      <c r="AK532" s="29"/>
      <c r="AL532" s="29"/>
      <c r="AM532" s="29"/>
      <c r="AN532" s="29"/>
      <c r="AO532" s="29"/>
      <c r="AP532" s="29"/>
    </row>
    <row r="533" spans="2:42" ht="12.75">
      <c r="B533" s="44">
        <f>IF($B532="№",1,MAX($B$7:$B532)+1)</f>
        <v>527</v>
      </c>
      <c r="C533" s="45">
        <f t="shared" si="104"/>
        <v>0</v>
      </c>
      <c r="D533" s="31"/>
      <c r="E533" s="32"/>
      <c r="F533" s="32"/>
      <c r="G533" s="33"/>
      <c r="H533" s="34"/>
      <c r="I533" s="31"/>
      <c r="J533" s="34"/>
      <c r="K533" s="40">
        <f t="shared" si="97"/>
        <v>0</v>
      </c>
      <c r="L533" s="41">
        <f t="shared" si="105"/>
        <v>0</v>
      </c>
      <c r="M533" s="10">
        <f t="shared" si="98"/>
        <v>0</v>
      </c>
      <c r="N533" s="42">
        <f t="shared" si="99"/>
        <v>0</v>
      </c>
      <c r="O533" s="43">
        <f t="shared" si="100"/>
        <v>0</v>
      </c>
      <c r="P533" s="32"/>
      <c r="Q533" s="35"/>
      <c r="R533" s="36"/>
      <c r="S533" s="32"/>
      <c r="T533" s="10">
        <f t="shared" si="101"/>
        <v>0</v>
      </c>
      <c r="U533" s="11">
        <f t="shared" si="102"/>
        <v>0</v>
      </c>
      <c r="V533" s="11">
        <f t="shared" si="106"/>
        <v>0</v>
      </c>
      <c r="W533" s="12" t="str">
        <f t="shared" si="103"/>
        <v/>
      </c>
      <c r="X533" s="13">
        <f t="shared" si="107"/>
        <v>0</v>
      </c>
      <c r="Y533" s="10">
        <f t="shared" si="108"/>
        <v>625.3199999999996</v>
      </c>
      <c r="AD533" s="29"/>
      <c r="AE533" s="29"/>
      <c r="AF533" s="29"/>
      <c r="AG533" s="29"/>
      <c r="AH533" s="29"/>
      <c r="AI533" s="29"/>
      <c r="AJ533" s="29"/>
      <c r="AK533" s="29"/>
      <c r="AL533" s="29"/>
      <c r="AM533" s="29"/>
      <c r="AN533" s="29"/>
      <c r="AO533" s="29"/>
      <c r="AP533" s="29"/>
    </row>
    <row r="534" spans="2:42" ht="12.75">
      <c r="B534" s="44">
        <f>IF($B533="№",1,MAX($B$7:$B533)+1)</f>
        <v>528</v>
      </c>
      <c r="C534" s="45">
        <f t="shared" si="104"/>
        <v>0</v>
      </c>
      <c r="D534" s="31"/>
      <c r="E534" s="32"/>
      <c r="F534" s="32"/>
      <c r="G534" s="33"/>
      <c r="H534" s="34"/>
      <c r="I534" s="31"/>
      <c r="J534" s="34"/>
      <c r="K534" s="40">
        <f t="shared" si="97"/>
        <v>0</v>
      </c>
      <c r="L534" s="41">
        <f t="shared" si="105"/>
        <v>0</v>
      </c>
      <c r="M534" s="10">
        <f t="shared" si="98"/>
        <v>0</v>
      </c>
      <c r="N534" s="42">
        <f t="shared" si="99"/>
        <v>0</v>
      </c>
      <c r="O534" s="43">
        <f t="shared" si="100"/>
        <v>0</v>
      </c>
      <c r="P534" s="32"/>
      <c r="Q534" s="35"/>
      <c r="R534" s="36"/>
      <c r="S534" s="32"/>
      <c r="T534" s="10">
        <f t="shared" si="101"/>
        <v>0</v>
      </c>
      <c r="U534" s="11">
        <f t="shared" si="102"/>
        <v>0</v>
      </c>
      <c r="V534" s="11">
        <f t="shared" si="106"/>
        <v>0</v>
      </c>
      <c r="W534" s="12" t="str">
        <f t="shared" si="103"/>
        <v/>
      </c>
      <c r="X534" s="13">
        <f t="shared" si="107"/>
        <v>0</v>
      </c>
      <c r="Y534" s="10">
        <f t="shared" si="108"/>
        <v>625.3199999999996</v>
      </c>
      <c r="AD534" s="29"/>
      <c r="AE534" s="29"/>
      <c r="AF534" s="29"/>
      <c r="AG534" s="29"/>
      <c r="AH534" s="29"/>
      <c r="AI534" s="29"/>
      <c r="AJ534" s="29"/>
      <c r="AK534" s="29"/>
      <c r="AL534" s="29"/>
      <c r="AM534" s="29"/>
      <c r="AN534" s="29"/>
      <c r="AO534" s="29"/>
      <c r="AP534" s="29"/>
    </row>
    <row r="535" spans="2:42" ht="12.75">
      <c r="B535" s="44">
        <f>IF($B534="№",1,MAX($B$7:$B534)+1)</f>
        <v>529</v>
      </c>
      <c r="C535" s="45">
        <f t="shared" si="104"/>
        <v>0</v>
      </c>
      <c r="D535" s="31"/>
      <c r="E535" s="32"/>
      <c r="F535" s="32"/>
      <c r="G535" s="33"/>
      <c r="H535" s="34"/>
      <c r="I535" s="31"/>
      <c r="J535" s="34"/>
      <c r="K535" s="40">
        <f t="shared" si="97"/>
        <v>0</v>
      </c>
      <c r="L535" s="41">
        <f t="shared" si="105"/>
        <v>0</v>
      </c>
      <c r="M535" s="10">
        <f t="shared" si="98"/>
        <v>0</v>
      </c>
      <c r="N535" s="42">
        <f t="shared" si="99"/>
        <v>0</v>
      </c>
      <c r="O535" s="43">
        <f t="shared" si="100"/>
        <v>0</v>
      </c>
      <c r="P535" s="32"/>
      <c r="Q535" s="35"/>
      <c r="R535" s="36"/>
      <c r="S535" s="32"/>
      <c r="T535" s="10">
        <f t="shared" si="101"/>
        <v>0</v>
      </c>
      <c r="U535" s="11">
        <f t="shared" si="102"/>
        <v>0</v>
      </c>
      <c r="V535" s="11">
        <f t="shared" si="106"/>
        <v>0</v>
      </c>
      <c r="W535" s="12" t="str">
        <f t="shared" si="103"/>
        <v/>
      </c>
      <c r="X535" s="13">
        <f t="shared" si="107"/>
        <v>0</v>
      </c>
      <c r="Y535" s="10">
        <f t="shared" si="108"/>
        <v>625.3199999999996</v>
      </c>
      <c r="AD535" s="29"/>
      <c r="AE535" s="29"/>
      <c r="AF535" s="29"/>
      <c r="AG535" s="29"/>
      <c r="AH535" s="29"/>
      <c r="AI535" s="29"/>
      <c r="AJ535" s="29"/>
      <c r="AK535" s="29"/>
      <c r="AL535" s="29"/>
      <c r="AM535" s="29"/>
      <c r="AN535" s="29"/>
      <c r="AO535" s="29"/>
      <c r="AP535" s="29"/>
    </row>
    <row r="536" spans="2:42" ht="12.75">
      <c r="B536" s="44">
        <f>IF($B535="№",1,MAX($B$7:$B535)+1)</f>
        <v>530</v>
      </c>
      <c r="C536" s="45">
        <f t="shared" si="104"/>
        <v>0</v>
      </c>
      <c r="D536" s="31"/>
      <c r="E536" s="32"/>
      <c r="F536" s="32"/>
      <c r="G536" s="33"/>
      <c r="H536" s="34"/>
      <c r="I536" s="31"/>
      <c r="J536" s="34"/>
      <c r="K536" s="40">
        <f t="shared" si="97"/>
        <v>0</v>
      </c>
      <c r="L536" s="41">
        <f t="shared" si="105"/>
        <v>0</v>
      </c>
      <c r="M536" s="10">
        <f t="shared" si="98"/>
        <v>0</v>
      </c>
      <c r="N536" s="42">
        <f t="shared" si="99"/>
        <v>0</v>
      </c>
      <c r="O536" s="43">
        <f t="shared" si="100"/>
        <v>0</v>
      </c>
      <c r="P536" s="32"/>
      <c r="Q536" s="35"/>
      <c r="R536" s="36"/>
      <c r="S536" s="32"/>
      <c r="T536" s="10">
        <f t="shared" si="101"/>
        <v>0</v>
      </c>
      <c r="U536" s="11">
        <f t="shared" si="102"/>
        <v>0</v>
      </c>
      <c r="V536" s="11">
        <f t="shared" si="106"/>
        <v>0</v>
      </c>
      <c r="W536" s="12" t="str">
        <f t="shared" si="103"/>
        <v/>
      </c>
      <c r="X536" s="13">
        <f t="shared" si="107"/>
        <v>0</v>
      </c>
      <c r="Y536" s="10">
        <f t="shared" si="108"/>
        <v>625.3199999999996</v>
      </c>
      <c r="AD536" s="29"/>
      <c r="AE536" s="29"/>
      <c r="AF536" s="29"/>
      <c r="AG536" s="29"/>
      <c r="AH536" s="29"/>
      <c r="AI536" s="29"/>
      <c r="AJ536" s="29"/>
      <c r="AK536" s="29"/>
      <c r="AL536" s="29"/>
      <c r="AM536" s="29"/>
      <c r="AN536" s="29"/>
      <c r="AO536" s="29"/>
      <c r="AP536" s="29"/>
    </row>
    <row r="537" spans="2:42" ht="12.75">
      <c r="B537" s="44">
        <f>IF($B536="№",1,MAX($B$7:$B536)+1)</f>
        <v>531</v>
      </c>
      <c r="C537" s="45">
        <f t="shared" si="104"/>
        <v>0</v>
      </c>
      <c r="D537" s="31"/>
      <c r="E537" s="32"/>
      <c r="F537" s="32"/>
      <c r="G537" s="33"/>
      <c r="H537" s="34"/>
      <c r="I537" s="31"/>
      <c r="J537" s="34"/>
      <c r="K537" s="40">
        <f t="shared" si="97"/>
        <v>0</v>
      </c>
      <c r="L537" s="41">
        <f t="shared" si="105"/>
        <v>0</v>
      </c>
      <c r="M537" s="10">
        <f t="shared" si="98"/>
        <v>0</v>
      </c>
      <c r="N537" s="42">
        <f t="shared" si="99"/>
        <v>0</v>
      </c>
      <c r="O537" s="43">
        <f t="shared" si="100"/>
        <v>0</v>
      </c>
      <c r="P537" s="32"/>
      <c r="Q537" s="35"/>
      <c r="R537" s="36"/>
      <c r="S537" s="32"/>
      <c r="T537" s="10">
        <f t="shared" si="101"/>
        <v>0</v>
      </c>
      <c r="U537" s="11">
        <f t="shared" si="102"/>
        <v>0</v>
      </c>
      <c r="V537" s="11">
        <f t="shared" si="106"/>
        <v>0</v>
      </c>
      <c r="W537" s="12" t="str">
        <f t="shared" si="103"/>
        <v/>
      </c>
      <c r="X537" s="13">
        <f t="shared" si="107"/>
        <v>0</v>
      </c>
      <c r="Y537" s="10">
        <f t="shared" si="108"/>
        <v>625.3199999999996</v>
      </c>
      <c r="AD537" s="29"/>
      <c r="AE537" s="29"/>
      <c r="AF537" s="29"/>
      <c r="AG537" s="29"/>
      <c r="AH537" s="29"/>
      <c r="AI537" s="29"/>
      <c r="AJ537" s="29"/>
      <c r="AK537" s="29"/>
      <c r="AL537" s="29"/>
      <c r="AM537" s="29"/>
      <c r="AN537" s="29"/>
      <c r="AO537" s="29"/>
      <c r="AP537" s="29"/>
    </row>
    <row r="538" spans="2:42" ht="12.75">
      <c r="B538" s="44">
        <f>IF($B537="№",1,MAX($B$7:$B537)+1)</f>
        <v>532</v>
      </c>
      <c r="C538" s="45">
        <f t="shared" si="104"/>
        <v>0</v>
      </c>
      <c r="D538" s="31"/>
      <c r="E538" s="32"/>
      <c r="F538" s="32"/>
      <c r="G538" s="33"/>
      <c r="H538" s="34"/>
      <c r="I538" s="31"/>
      <c r="J538" s="34"/>
      <c r="K538" s="40">
        <f t="shared" si="97"/>
        <v>0</v>
      </c>
      <c r="L538" s="41">
        <f t="shared" si="105"/>
        <v>0</v>
      </c>
      <c r="M538" s="10">
        <f t="shared" si="98"/>
        <v>0</v>
      </c>
      <c r="N538" s="42">
        <f t="shared" si="99"/>
        <v>0</v>
      </c>
      <c r="O538" s="43">
        <f t="shared" si="100"/>
        <v>0</v>
      </c>
      <c r="P538" s="32"/>
      <c r="Q538" s="35"/>
      <c r="R538" s="36"/>
      <c r="S538" s="32"/>
      <c r="T538" s="10">
        <f t="shared" si="101"/>
        <v>0</v>
      </c>
      <c r="U538" s="11">
        <f t="shared" si="102"/>
        <v>0</v>
      </c>
      <c r="V538" s="11">
        <f t="shared" si="106"/>
        <v>0</v>
      </c>
      <c r="W538" s="12" t="str">
        <f t="shared" si="103"/>
        <v/>
      </c>
      <c r="X538" s="13">
        <f t="shared" si="107"/>
        <v>0</v>
      </c>
      <c r="Y538" s="10">
        <f t="shared" si="108"/>
        <v>625.3199999999996</v>
      </c>
      <c r="AD538" s="29"/>
      <c r="AE538" s="29"/>
      <c r="AF538" s="29"/>
      <c r="AG538" s="29"/>
      <c r="AH538" s="29"/>
      <c r="AI538" s="29"/>
      <c r="AJ538" s="29"/>
      <c r="AK538" s="29"/>
      <c r="AL538" s="29"/>
      <c r="AM538" s="29"/>
      <c r="AN538" s="29"/>
      <c r="AO538" s="29"/>
      <c r="AP538" s="29"/>
    </row>
    <row r="539" spans="2:42" ht="12.75">
      <c r="B539" s="44">
        <f>IF($B538="№",1,MAX($B$7:$B538)+1)</f>
        <v>533</v>
      </c>
      <c r="C539" s="45">
        <f t="shared" si="104"/>
        <v>0</v>
      </c>
      <c r="D539" s="31"/>
      <c r="E539" s="32"/>
      <c r="F539" s="32"/>
      <c r="G539" s="33"/>
      <c r="H539" s="34"/>
      <c r="I539" s="31"/>
      <c r="J539" s="34"/>
      <c r="K539" s="40">
        <f t="shared" si="97"/>
        <v>0</v>
      </c>
      <c r="L539" s="41">
        <f t="shared" si="105"/>
        <v>0</v>
      </c>
      <c r="M539" s="10">
        <f t="shared" si="98"/>
        <v>0</v>
      </c>
      <c r="N539" s="42">
        <f t="shared" si="99"/>
        <v>0</v>
      </c>
      <c r="O539" s="43">
        <f t="shared" si="100"/>
        <v>0</v>
      </c>
      <c r="P539" s="32"/>
      <c r="Q539" s="35"/>
      <c r="R539" s="36"/>
      <c r="S539" s="32"/>
      <c r="T539" s="10">
        <f t="shared" si="101"/>
        <v>0</v>
      </c>
      <c r="U539" s="11">
        <f t="shared" si="102"/>
        <v>0</v>
      </c>
      <c r="V539" s="11">
        <f t="shared" si="106"/>
        <v>0</v>
      </c>
      <c r="W539" s="12" t="str">
        <f t="shared" si="103"/>
        <v/>
      </c>
      <c r="X539" s="13">
        <f t="shared" si="107"/>
        <v>0</v>
      </c>
      <c r="Y539" s="10">
        <f t="shared" si="108"/>
        <v>625.3199999999996</v>
      </c>
      <c r="AD539" s="29"/>
      <c r="AE539" s="29"/>
      <c r="AF539" s="29"/>
      <c r="AG539" s="29"/>
      <c r="AH539" s="29"/>
      <c r="AI539" s="29"/>
      <c r="AJ539" s="29"/>
      <c r="AK539" s="29"/>
      <c r="AL539" s="29"/>
      <c r="AM539" s="29"/>
      <c r="AN539" s="29"/>
      <c r="AO539" s="29"/>
      <c r="AP539" s="29"/>
    </row>
    <row r="540" spans="2:42" ht="12.75">
      <c r="B540" s="44">
        <f>IF($B539="№",1,MAX($B$7:$B539)+1)</f>
        <v>534</v>
      </c>
      <c r="C540" s="45">
        <f t="shared" si="104"/>
        <v>0</v>
      </c>
      <c r="D540" s="31"/>
      <c r="E540" s="32"/>
      <c r="F540" s="32"/>
      <c r="G540" s="33"/>
      <c r="H540" s="34"/>
      <c r="I540" s="31"/>
      <c r="J540" s="34"/>
      <c r="K540" s="40">
        <f t="shared" si="97"/>
        <v>0</v>
      </c>
      <c r="L540" s="41">
        <f t="shared" si="105"/>
        <v>0</v>
      </c>
      <c r="M540" s="10">
        <f t="shared" si="98"/>
        <v>0</v>
      </c>
      <c r="N540" s="42">
        <f t="shared" si="99"/>
        <v>0</v>
      </c>
      <c r="O540" s="43">
        <f t="shared" si="100"/>
        <v>0</v>
      </c>
      <c r="P540" s="32"/>
      <c r="Q540" s="35"/>
      <c r="R540" s="36"/>
      <c r="S540" s="32"/>
      <c r="T540" s="10">
        <f t="shared" si="101"/>
        <v>0</v>
      </c>
      <c r="U540" s="11">
        <f t="shared" si="102"/>
        <v>0</v>
      </c>
      <c r="V540" s="11">
        <f t="shared" si="106"/>
        <v>0</v>
      </c>
      <c r="W540" s="12" t="str">
        <f t="shared" si="103"/>
        <v/>
      </c>
      <c r="X540" s="13">
        <f t="shared" si="107"/>
        <v>0</v>
      </c>
      <c r="Y540" s="10">
        <f t="shared" si="108"/>
        <v>625.3199999999996</v>
      </c>
      <c r="AD540" s="29"/>
      <c r="AE540" s="29"/>
      <c r="AF540" s="29"/>
      <c r="AG540" s="29"/>
      <c r="AH540" s="29"/>
      <c r="AI540" s="29"/>
      <c r="AJ540" s="29"/>
      <c r="AK540" s="29"/>
      <c r="AL540" s="29"/>
      <c r="AM540" s="29"/>
      <c r="AN540" s="29"/>
      <c r="AO540" s="29"/>
      <c r="AP540" s="29"/>
    </row>
    <row r="541" spans="2:42" ht="12.75">
      <c r="B541" s="44">
        <f>IF($B540="№",1,MAX($B$7:$B540)+1)</f>
        <v>535</v>
      </c>
      <c r="C541" s="45">
        <f t="shared" si="104"/>
        <v>0</v>
      </c>
      <c r="D541" s="31"/>
      <c r="E541" s="32"/>
      <c r="F541" s="32"/>
      <c r="G541" s="33"/>
      <c r="H541" s="34"/>
      <c r="I541" s="31"/>
      <c r="J541" s="34"/>
      <c r="K541" s="40">
        <f t="shared" si="97"/>
        <v>0</v>
      </c>
      <c r="L541" s="41">
        <f t="shared" si="105"/>
        <v>0</v>
      </c>
      <c r="M541" s="10">
        <f t="shared" si="98"/>
        <v>0</v>
      </c>
      <c r="N541" s="42">
        <f t="shared" si="99"/>
        <v>0</v>
      </c>
      <c r="O541" s="43">
        <f t="shared" si="100"/>
        <v>0</v>
      </c>
      <c r="P541" s="32"/>
      <c r="Q541" s="35"/>
      <c r="R541" s="36"/>
      <c r="S541" s="32"/>
      <c r="T541" s="10">
        <f t="shared" si="101"/>
        <v>0</v>
      </c>
      <c r="U541" s="11">
        <f t="shared" si="102"/>
        <v>0</v>
      </c>
      <c r="V541" s="11">
        <f t="shared" si="106"/>
        <v>0</v>
      </c>
      <c r="W541" s="12" t="str">
        <f t="shared" si="103"/>
        <v/>
      </c>
      <c r="X541" s="13">
        <f t="shared" si="107"/>
        <v>0</v>
      </c>
      <c r="Y541" s="10">
        <f t="shared" si="108"/>
        <v>625.3199999999996</v>
      </c>
      <c r="AD541" s="29"/>
      <c r="AE541" s="29"/>
      <c r="AF541" s="29"/>
      <c r="AG541" s="29"/>
      <c r="AH541" s="29"/>
      <c r="AI541" s="29"/>
      <c r="AJ541" s="29"/>
      <c r="AK541" s="29"/>
      <c r="AL541" s="29"/>
      <c r="AM541" s="29"/>
      <c r="AN541" s="29"/>
      <c r="AO541" s="29"/>
      <c r="AP541" s="29"/>
    </row>
    <row r="542" spans="2:42" ht="12.75">
      <c r="B542" s="44">
        <f>IF($B541="№",1,MAX($B$7:$B541)+1)</f>
        <v>536</v>
      </c>
      <c r="C542" s="45">
        <f t="shared" si="104"/>
        <v>0</v>
      </c>
      <c r="D542" s="31"/>
      <c r="E542" s="32"/>
      <c r="F542" s="32"/>
      <c r="G542" s="33"/>
      <c r="H542" s="34"/>
      <c r="I542" s="31"/>
      <c r="J542" s="34"/>
      <c r="K542" s="40">
        <f t="shared" si="97"/>
        <v>0</v>
      </c>
      <c r="L542" s="41">
        <f t="shared" si="105"/>
        <v>0</v>
      </c>
      <c r="M542" s="10">
        <f t="shared" si="98"/>
        <v>0</v>
      </c>
      <c r="N542" s="42">
        <f t="shared" si="99"/>
        <v>0</v>
      </c>
      <c r="O542" s="43">
        <f t="shared" si="100"/>
        <v>0</v>
      </c>
      <c r="P542" s="32"/>
      <c r="Q542" s="35"/>
      <c r="R542" s="36"/>
      <c r="S542" s="32"/>
      <c r="T542" s="10">
        <f t="shared" si="101"/>
        <v>0</v>
      </c>
      <c r="U542" s="11">
        <f t="shared" si="102"/>
        <v>0</v>
      </c>
      <c r="V542" s="11">
        <f t="shared" si="106"/>
        <v>0</v>
      </c>
      <c r="W542" s="12" t="str">
        <f t="shared" si="103"/>
        <v/>
      </c>
      <c r="X542" s="13">
        <f t="shared" si="107"/>
        <v>0</v>
      </c>
      <c r="Y542" s="10">
        <f t="shared" si="108"/>
        <v>625.3199999999996</v>
      </c>
      <c r="AD542" s="29"/>
      <c r="AE542" s="29"/>
      <c r="AF542" s="29"/>
      <c r="AG542" s="29"/>
      <c r="AH542" s="29"/>
      <c r="AI542" s="29"/>
      <c r="AJ542" s="29"/>
      <c r="AK542" s="29"/>
      <c r="AL542" s="29"/>
      <c r="AM542" s="29"/>
      <c r="AN542" s="29"/>
      <c r="AO542" s="29"/>
      <c r="AP542" s="29"/>
    </row>
    <row r="543" spans="2:42" ht="12.75">
      <c r="B543" s="44">
        <f>IF($B542="№",1,MAX($B$7:$B542)+1)</f>
        <v>537</v>
      </c>
      <c r="C543" s="45">
        <f t="shared" si="104"/>
        <v>0</v>
      </c>
      <c r="D543" s="31"/>
      <c r="E543" s="32"/>
      <c r="F543" s="32"/>
      <c r="G543" s="33"/>
      <c r="H543" s="34"/>
      <c r="I543" s="31"/>
      <c r="J543" s="34"/>
      <c r="K543" s="40">
        <f t="shared" si="97"/>
        <v>0</v>
      </c>
      <c r="L543" s="41">
        <f t="shared" si="105"/>
        <v>0</v>
      </c>
      <c r="M543" s="10">
        <f t="shared" si="98"/>
        <v>0</v>
      </c>
      <c r="N543" s="42">
        <f t="shared" si="99"/>
        <v>0</v>
      </c>
      <c r="O543" s="43">
        <f t="shared" si="100"/>
        <v>0</v>
      </c>
      <c r="P543" s="32"/>
      <c r="Q543" s="35"/>
      <c r="R543" s="36"/>
      <c r="S543" s="32"/>
      <c r="T543" s="10">
        <f t="shared" si="101"/>
        <v>0</v>
      </c>
      <c r="U543" s="11">
        <f t="shared" si="102"/>
        <v>0</v>
      </c>
      <c r="V543" s="11">
        <f t="shared" si="106"/>
        <v>0</v>
      </c>
      <c r="W543" s="12" t="str">
        <f t="shared" si="103"/>
        <v/>
      </c>
      <c r="X543" s="13">
        <f t="shared" si="107"/>
        <v>0</v>
      </c>
      <c r="Y543" s="10">
        <f t="shared" si="108"/>
        <v>625.3199999999996</v>
      </c>
      <c r="AD543" s="29"/>
      <c r="AE543" s="29"/>
      <c r="AF543" s="29"/>
      <c r="AG543" s="29"/>
      <c r="AH543" s="29"/>
      <c r="AI543" s="29"/>
      <c r="AJ543" s="29"/>
      <c r="AK543" s="29"/>
      <c r="AL543" s="29"/>
      <c r="AM543" s="29"/>
      <c r="AN543" s="29"/>
      <c r="AO543" s="29"/>
      <c r="AP543" s="29"/>
    </row>
    <row r="544" spans="2:42" ht="12.75">
      <c r="B544" s="44">
        <f>IF($B543="№",1,MAX($B$7:$B543)+1)</f>
        <v>538</v>
      </c>
      <c r="C544" s="45">
        <f t="shared" si="104"/>
        <v>0</v>
      </c>
      <c r="D544" s="31"/>
      <c r="E544" s="32"/>
      <c r="F544" s="32"/>
      <c r="G544" s="33"/>
      <c r="H544" s="34"/>
      <c r="I544" s="31"/>
      <c r="J544" s="34"/>
      <c r="K544" s="40">
        <f t="shared" si="97"/>
        <v>0</v>
      </c>
      <c r="L544" s="41">
        <f t="shared" si="105"/>
        <v>0</v>
      </c>
      <c r="M544" s="10">
        <f t="shared" si="98"/>
        <v>0</v>
      </c>
      <c r="N544" s="42">
        <f t="shared" si="99"/>
        <v>0</v>
      </c>
      <c r="O544" s="43">
        <f t="shared" si="100"/>
        <v>0</v>
      </c>
      <c r="P544" s="32"/>
      <c r="Q544" s="35"/>
      <c r="R544" s="36"/>
      <c r="S544" s="32"/>
      <c r="T544" s="10">
        <f t="shared" si="101"/>
        <v>0</v>
      </c>
      <c r="U544" s="11">
        <f t="shared" si="102"/>
        <v>0</v>
      </c>
      <c r="V544" s="11">
        <f t="shared" si="106"/>
        <v>0</v>
      </c>
      <c r="W544" s="12" t="str">
        <f t="shared" si="103"/>
        <v/>
      </c>
      <c r="X544" s="13">
        <f t="shared" si="107"/>
        <v>0</v>
      </c>
      <c r="Y544" s="10">
        <f t="shared" si="108"/>
        <v>625.3199999999996</v>
      </c>
      <c r="AD544" s="29"/>
      <c r="AE544" s="29"/>
      <c r="AF544" s="29"/>
      <c r="AG544" s="29"/>
      <c r="AH544" s="29"/>
      <c r="AI544" s="29"/>
      <c r="AJ544" s="29"/>
      <c r="AK544" s="29"/>
      <c r="AL544" s="29"/>
      <c r="AM544" s="29"/>
      <c r="AN544" s="29"/>
      <c r="AO544" s="29"/>
      <c r="AP544" s="29"/>
    </row>
    <row r="545" spans="2:42" ht="12.75">
      <c r="B545" s="44">
        <f>IF($B544="№",1,MAX($B$7:$B544)+1)</f>
        <v>539</v>
      </c>
      <c r="C545" s="45">
        <f t="shared" si="104"/>
        <v>0</v>
      </c>
      <c r="D545" s="31"/>
      <c r="E545" s="32"/>
      <c r="F545" s="32"/>
      <c r="G545" s="33"/>
      <c r="H545" s="34"/>
      <c r="I545" s="31"/>
      <c r="J545" s="34"/>
      <c r="K545" s="40">
        <f t="shared" si="97"/>
        <v>0</v>
      </c>
      <c r="L545" s="41">
        <f t="shared" si="105"/>
        <v>0</v>
      </c>
      <c r="M545" s="10">
        <f t="shared" si="98"/>
        <v>0</v>
      </c>
      <c r="N545" s="42">
        <f t="shared" si="99"/>
        <v>0</v>
      </c>
      <c r="O545" s="43">
        <f t="shared" si="100"/>
        <v>0</v>
      </c>
      <c r="P545" s="32"/>
      <c r="Q545" s="35"/>
      <c r="R545" s="36"/>
      <c r="S545" s="32"/>
      <c r="T545" s="10">
        <f t="shared" si="101"/>
        <v>0</v>
      </c>
      <c r="U545" s="11">
        <f t="shared" si="102"/>
        <v>0</v>
      </c>
      <c r="V545" s="11">
        <f t="shared" si="106"/>
        <v>0</v>
      </c>
      <c r="W545" s="12" t="str">
        <f t="shared" si="103"/>
        <v/>
      </c>
      <c r="X545" s="13">
        <f t="shared" si="107"/>
        <v>0</v>
      </c>
      <c r="Y545" s="10">
        <f t="shared" si="108"/>
        <v>625.3199999999996</v>
      </c>
      <c r="AD545" s="29"/>
      <c r="AE545" s="29"/>
      <c r="AF545" s="29"/>
      <c r="AG545" s="29"/>
      <c r="AH545" s="29"/>
      <c r="AI545" s="29"/>
      <c r="AJ545" s="29"/>
      <c r="AK545" s="29"/>
      <c r="AL545" s="29"/>
      <c r="AM545" s="29"/>
      <c r="AN545" s="29"/>
      <c r="AO545" s="29"/>
      <c r="AP545" s="29"/>
    </row>
    <row r="546" spans="2:42" ht="12.75">
      <c r="B546" s="44">
        <f>IF($B545="№",1,MAX($B$7:$B545)+1)</f>
        <v>540</v>
      </c>
      <c r="C546" s="45">
        <f t="shared" si="104"/>
        <v>0</v>
      </c>
      <c r="D546" s="31"/>
      <c r="E546" s="32"/>
      <c r="F546" s="32"/>
      <c r="G546" s="33"/>
      <c r="H546" s="34"/>
      <c r="I546" s="31"/>
      <c r="J546" s="34"/>
      <c r="K546" s="40">
        <f t="shared" si="97"/>
        <v>0</v>
      </c>
      <c r="L546" s="41">
        <f t="shared" si="105"/>
        <v>0</v>
      </c>
      <c r="M546" s="10">
        <f t="shared" si="98"/>
        <v>0</v>
      </c>
      <c r="N546" s="42">
        <f t="shared" si="99"/>
        <v>0</v>
      </c>
      <c r="O546" s="43">
        <f t="shared" si="100"/>
        <v>0</v>
      </c>
      <c r="P546" s="32"/>
      <c r="Q546" s="35"/>
      <c r="R546" s="36"/>
      <c r="S546" s="32"/>
      <c r="T546" s="10">
        <f t="shared" si="101"/>
        <v>0</v>
      </c>
      <c r="U546" s="11">
        <f t="shared" si="102"/>
        <v>0</v>
      </c>
      <c r="V546" s="11">
        <f t="shared" si="106"/>
        <v>0</v>
      </c>
      <c r="W546" s="12" t="str">
        <f t="shared" si="103"/>
        <v/>
      </c>
      <c r="X546" s="13">
        <f t="shared" si="107"/>
        <v>0</v>
      </c>
      <c r="Y546" s="10">
        <f t="shared" si="108"/>
        <v>625.3199999999996</v>
      </c>
      <c r="AD546" s="29"/>
      <c r="AE546" s="29"/>
      <c r="AF546" s="29"/>
      <c r="AG546" s="29"/>
      <c r="AH546" s="29"/>
      <c r="AI546" s="29"/>
      <c r="AJ546" s="29"/>
      <c r="AK546" s="29"/>
      <c r="AL546" s="29"/>
      <c r="AM546" s="29"/>
      <c r="AN546" s="29"/>
      <c r="AO546" s="29"/>
      <c r="AP546" s="29"/>
    </row>
    <row r="547" spans="2:42" ht="12.75">
      <c r="B547" s="44">
        <f>IF($B546="№",1,MAX($B$7:$B546)+1)</f>
        <v>541</v>
      </c>
      <c r="C547" s="45">
        <f t="shared" si="104"/>
        <v>0</v>
      </c>
      <c r="D547" s="31"/>
      <c r="E547" s="32"/>
      <c r="F547" s="32"/>
      <c r="G547" s="33"/>
      <c r="H547" s="34"/>
      <c r="I547" s="31"/>
      <c r="J547" s="34"/>
      <c r="K547" s="40">
        <f t="shared" si="97"/>
        <v>0</v>
      </c>
      <c r="L547" s="41">
        <f t="shared" si="105"/>
        <v>0</v>
      </c>
      <c r="M547" s="10">
        <f t="shared" si="98"/>
        <v>0</v>
      </c>
      <c r="N547" s="42">
        <f t="shared" si="99"/>
        <v>0</v>
      </c>
      <c r="O547" s="43">
        <f t="shared" si="100"/>
        <v>0</v>
      </c>
      <c r="P547" s="32"/>
      <c r="Q547" s="35"/>
      <c r="R547" s="36"/>
      <c r="S547" s="32"/>
      <c r="T547" s="10">
        <f t="shared" si="101"/>
        <v>0</v>
      </c>
      <c r="U547" s="11">
        <f t="shared" si="102"/>
        <v>0</v>
      </c>
      <c r="V547" s="11">
        <f t="shared" si="106"/>
        <v>0</v>
      </c>
      <c r="W547" s="12" t="str">
        <f t="shared" si="103"/>
        <v/>
      </c>
      <c r="X547" s="13">
        <f t="shared" si="107"/>
        <v>0</v>
      </c>
      <c r="Y547" s="10">
        <f t="shared" si="108"/>
        <v>625.3199999999996</v>
      </c>
      <c r="AD547" s="29"/>
      <c r="AE547" s="29"/>
      <c r="AF547" s="29"/>
      <c r="AG547" s="29"/>
      <c r="AH547" s="29"/>
      <c r="AI547" s="29"/>
      <c r="AJ547" s="29"/>
      <c r="AK547" s="29"/>
      <c r="AL547" s="29"/>
      <c r="AM547" s="29"/>
      <c r="AN547" s="29"/>
      <c r="AO547" s="29"/>
      <c r="AP547" s="29"/>
    </row>
    <row r="548" spans="2:42" ht="12.75">
      <c r="B548" s="44">
        <f>IF($B547="№",1,MAX($B$7:$B547)+1)</f>
        <v>542</v>
      </c>
      <c r="C548" s="45">
        <f t="shared" si="104"/>
        <v>0</v>
      </c>
      <c r="D548" s="31"/>
      <c r="E548" s="32"/>
      <c r="F548" s="32"/>
      <c r="G548" s="33"/>
      <c r="H548" s="34"/>
      <c r="I548" s="31"/>
      <c r="J548" s="34"/>
      <c r="K548" s="40">
        <f t="shared" si="97"/>
        <v>0</v>
      </c>
      <c r="L548" s="41">
        <f t="shared" si="105"/>
        <v>0</v>
      </c>
      <c r="M548" s="10">
        <f t="shared" si="98"/>
        <v>0</v>
      </c>
      <c r="N548" s="42">
        <f t="shared" si="99"/>
        <v>0</v>
      </c>
      <c r="O548" s="43">
        <f t="shared" si="100"/>
        <v>0</v>
      </c>
      <c r="P548" s="32"/>
      <c r="Q548" s="35"/>
      <c r="R548" s="36"/>
      <c r="S548" s="32"/>
      <c r="T548" s="10">
        <f t="shared" si="101"/>
        <v>0</v>
      </c>
      <c r="U548" s="11">
        <f t="shared" si="102"/>
        <v>0</v>
      </c>
      <c r="V548" s="11">
        <f t="shared" si="106"/>
        <v>0</v>
      </c>
      <c r="W548" s="12" t="str">
        <f t="shared" si="103"/>
        <v/>
      </c>
      <c r="X548" s="13">
        <f t="shared" si="107"/>
        <v>0</v>
      </c>
      <c r="Y548" s="10">
        <f t="shared" si="108"/>
        <v>625.3199999999996</v>
      </c>
      <c r="AD548" s="29"/>
      <c r="AE548" s="29"/>
      <c r="AF548" s="29"/>
      <c r="AG548" s="29"/>
      <c r="AH548" s="29"/>
      <c r="AI548" s="29"/>
      <c r="AJ548" s="29"/>
      <c r="AK548" s="29"/>
      <c r="AL548" s="29"/>
      <c r="AM548" s="29"/>
      <c r="AN548" s="29"/>
      <c r="AO548" s="29"/>
      <c r="AP548" s="29"/>
    </row>
    <row r="549" spans="2:42" ht="12.75">
      <c r="B549" s="44">
        <f>IF($B548="№",1,MAX($B$7:$B548)+1)</f>
        <v>543</v>
      </c>
      <c r="C549" s="45">
        <f t="shared" si="104"/>
        <v>0</v>
      </c>
      <c r="D549" s="31"/>
      <c r="E549" s="32"/>
      <c r="F549" s="32"/>
      <c r="G549" s="33"/>
      <c r="H549" s="34"/>
      <c r="I549" s="31"/>
      <c r="J549" s="34"/>
      <c r="K549" s="40">
        <f t="shared" si="97"/>
        <v>0</v>
      </c>
      <c r="L549" s="41">
        <f t="shared" si="105"/>
        <v>0</v>
      </c>
      <c r="M549" s="10">
        <f t="shared" si="98"/>
        <v>0</v>
      </c>
      <c r="N549" s="42">
        <f t="shared" si="99"/>
        <v>0</v>
      </c>
      <c r="O549" s="43">
        <f t="shared" si="100"/>
        <v>0</v>
      </c>
      <c r="P549" s="32"/>
      <c r="Q549" s="35"/>
      <c r="R549" s="36"/>
      <c r="S549" s="32"/>
      <c r="T549" s="10">
        <f t="shared" si="101"/>
        <v>0</v>
      </c>
      <c r="U549" s="11">
        <f t="shared" si="102"/>
        <v>0</v>
      </c>
      <c r="V549" s="11">
        <f t="shared" si="106"/>
        <v>0</v>
      </c>
      <c r="W549" s="12" t="str">
        <f t="shared" si="103"/>
        <v/>
      </c>
      <c r="X549" s="13">
        <f t="shared" si="107"/>
        <v>0</v>
      </c>
      <c r="Y549" s="10">
        <f t="shared" si="108"/>
        <v>625.3199999999996</v>
      </c>
      <c r="AD549" s="29"/>
      <c r="AE549" s="29"/>
      <c r="AF549" s="29"/>
      <c r="AG549" s="29"/>
      <c r="AH549" s="29"/>
      <c r="AI549" s="29"/>
      <c r="AJ549" s="29"/>
      <c r="AK549" s="29"/>
      <c r="AL549" s="29"/>
      <c r="AM549" s="29"/>
      <c r="AN549" s="29"/>
      <c r="AO549" s="29"/>
      <c r="AP549" s="29"/>
    </row>
    <row r="550" spans="2:42" ht="12.75">
      <c r="B550" s="44">
        <f>IF($B549="№",1,MAX($B$7:$B549)+1)</f>
        <v>544</v>
      </c>
      <c r="C550" s="45">
        <f t="shared" si="104"/>
        <v>0</v>
      </c>
      <c r="D550" s="31"/>
      <c r="E550" s="32"/>
      <c r="F550" s="32"/>
      <c r="G550" s="33"/>
      <c r="H550" s="34"/>
      <c r="I550" s="31"/>
      <c r="J550" s="34"/>
      <c r="K550" s="40">
        <f t="shared" si="97"/>
        <v>0</v>
      </c>
      <c r="L550" s="41">
        <f t="shared" si="105"/>
        <v>0</v>
      </c>
      <c r="M550" s="10">
        <f t="shared" si="98"/>
        <v>0</v>
      </c>
      <c r="N550" s="42">
        <f t="shared" si="99"/>
        <v>0</v>
      </c>
      <c r="O550" s="43">
        <f t="shared" si="100"/>
        <v>0</v>
      </c>
      <c r="P550" s="32"/>
      <c r="Q550" s="35"/>
      <c r="R550" s="36"/>
      <c r="S550" s="32"/>
      <c r="T550" s="10">
        <f t="shared" si="101"/>
        <v>0</v>
      </c>
      <c r="U550" s="11">
        <f t="shared" si="102"/>
        <v>0</v>
      </c>
      <c r="V550" s="11">
        <f t="shared" si="106"/>
        <v>0</v>
      </c>
      <c r="W550" s="12" t="str">
        <f t="shared" si="103"/>
        <v/>
      </c>
      <c r="X550" s="13">
        <f t="shared" si="107"/>
        <v>0</v>
      </c>
      <c r="Y550" s="10">
        <f t="shared" si="108"/>
        <v>625.3199999999996</v>
      </c>
      <c r="AD550" s="29"/>
      <c r="AE550" s="29"/>
      <c r="AF550" s="29"/>
      <c r="AG550" s="29"/>
      <c r="AH550" s="29"/>
      <c r="AI550" s="29"/>
      <c r="AJ550" s="29"/>
      <c r="AK550" s="29"/>
      <c r="AL550" s="29"/>
      <c r="AM550" s="29"/>
      <c r="AN550" s="29"/>
      <c r="AO550" s="29"/>
      <c r="AP550" s="29"/>
    </row>
    <row r="551" spans="2:42" ht="12.75">
      <c r="B551" s="44">
        <f>IF($B550="№",1,MAX($B$7:$B550)+1)</f>
        <v>545</v>
      </c>
      <c r="C551" s="45">
        <f t="shared" si="104"/>
        <v>0</v>
      </c>
      <c r="D551" s="31"/>
      <c r="E551" s="32"/>
      <c r="F551" s="32"/>
      <c r="G551" s="33"/>
      <c r="H551" s="34"/>
      <c r="I551" s="31"/>
      <c r="J551" s="34"/>
      <c r="K551" s="40">
        <f t="shared" si="97"/>
        <v>0</v>
      </c>
      <c r="L551" s="41">
        <f t="shared" si="105"/>
        <v>0</v>
      </c>
      <c r="M551" s="10">
        <f t="shared" si="98"/>
        <v>0</v>
      </c>
      <c r="N551" s="42">
        <f t="shared" si="99"/>
        <v>0</v>
      </c>
      <c r="O551" s="43">
        <f t="shared" si="100"/>
        <v>0</v>
      </c>
      <c r="P551" s="32"/>
      <c r="Q551" s="35"/>
      <c r="R551" s="36"/>
      <c r="S551" s="32"/>
      <c r="T551" s="10">
        <f t="shared" si="101"/>
        <v>0</v>
      </c>
      <c r="U551" s="11">
        <f t="shared" si="102"/>
        <v>0</v>
      </c>
      <c r="V551" s="11">
        <f t="shared" si="106"/>
        <v>0</v>
      </c>
      <c r="W551" s="12" t="str">
        <f t="shared" si="103"/>
        <v/>
      </c>
      <c r="X551" s="13">
        <f t="shared" si="107"/>
        <v>0</v>
      </c>
      <c r="Y551" s="10">
        <f t="shared" si="108"/>
        <v>625.3199999999996</v>
      </c>
      <c r="AD551" s="29"/>
      <c r="AE551" s="29"/>
      <c r="AF551" s="29"/>
      <c r="AG551" s="29"/>
      <c r="AH551" s="29"/>
      <c r="AI551" s="29"/>
      <c r="AJ551" s="29"/>
      <c r="AK551" s="29"/>
      <c r="AL551" s="29"/>
      <c r="AM551" s="29"/>
      <c r="AN551" s="29"/>
      <c r="AO551" s="29"/>
      <c r="AP551" s="29"/>
    </row>
    <row r="552" spans="2:42" ht="12.75">
      <c r="B552" s="44">
        <f>IF($B551="№",1,MAX($B$7:$B551)+1)</f>
        <v>546</v>
      </c>
      <c r="C552" s="45">
        <f t="shared" si="104"/>
        <v>0</v>
      </c>
      <c r="D552" s="31"/>
      <c r="E552" s="32"/>
      <c r="F552" s="32"/>
      <c r="G552" s="33"/>
      <c r="H552" s="34"/>
      <c r="I552" s="31"/>
      <c r="J552" s="34"/>
      <c r="K552" s="40">
        <f t="shared" si="97"/>
        <v>0</v>
      </c>
      <c r="L552" s="41">
        <f t="shared" si="105"/>
        <v>0</v>
      </c>
      <c r="M552" s="10">
        <f t="shared" si="98"/>
        <v>0</v>
      </c>
      <c r="N552" s="42">
        <f t="shared" si="99"/>
        <v>0</v>
      </c>
      <c r="O552" s="43">
        <f t="shared" si="100"/>
        <v>0</v>
      </c>
      <c r="P552" s="32"/>
      <c r="Q552" s="35"/>
      <c r="R552" s="36"/>
      <c r="S552" s="32"/>
      <c r="T552" s="10">
        <f t="shared" si="101"/>
        <v>0</v>
      </c>
      <c r="U552" s="11">
        <f t="shared" si="102"/>
        <v>0</v>
      </c>
      <c r="V552" s="11">
        <f t="shared" si="106"/>
        <v>0</v>
      </c>
      <c r="W552" s="12" t="str">
        <f t="shared" si="103"/>
        <v/>
      </c>
      <c r="X552" s="13">
        <f t="shared" si="107"/>
        <v>0</v>
      </c>
      <c r="Y552" s="10">
        <f t="shared" si="108"/>
        <v>625.3199999999996</v>
      </c>
      <c r="AD552" s="29"/>
      <c r="AE552" s="29"/>
      <c r="AF552" s="29"/>
      <c r="AG552" s="29"/>
      <c r="AH552" s="29"/>
      <c r="AI552" s="29"/>
      <c r="AJ552" s="29"/>
      <c r="AK552" s="29"/>
      <c r="AL552" s="29"/>
      <c r="AM552" s="29"/>
      <c r="AN552" s="29"/>
      <c r="AO552" s="29"/>
      <c r="AP552" s="29"/>
    </row>
    <row r="553" spans="2:42" ht="12.75">
      <c r="B553" s="44">
        <f>IF($B552="№",1,MAX($B$7:$B552)+1)</f>
        <v>547</v>
      </c>
      <c r="C553" s="45">
        <f t="shared" si="104"/>
        <v>0</v>
      </c>
      <c r="D553" s="31"/>
      <c r="E553" s="32"/>
      <c r="F553" s="32"/>
      <c r="G553" s="33"/>
      <c r="H553" s="34"/>
      <c r="I553" s="31"/>
      <c r="J553" s="34"/>
      <c r="K553" s="40">
        <f t="shared" si="97"/>
        <v>0</v>
      </c>
      <c r="L553" s="41">
        <f t="shared" si="105"/>
        <v>0</v>
      </c>
      <c r="M553" s="10">
        <f t="shared" si="98"/>
        <v>0</v>
      </c>
      <c r="N553" s="42">
        <f t="shared" si="99"/>
        <v>0</v>
      </c>
      <c r="O553" s="43">
        <f t="shared" si="100"/>
        <v>0</v>
      </c>
      <c r="P553" s="32"/>
      <c r="Q553" s="35"/>
      <c r="R553" s="36"/>
      <c r="S553" s="32"/>
      <c r="T553" s="10">
        <f t="shared" si="101"/>
        <v>0</v>
      </c>
      <c r="U553" s="11">
        <f t="shared" si="102"/>
        <v>0</v>
      </c>
      <c r="V553" s="11">
        <f t="shared" si="106"/>
        <v>0</v>
      </c>
      <c r="W553" s="12" t="str">
        <f t="shared" si="103"/>
        <v/>
      </c>
      <c r="X553" s="13">
        <f t="shared" si="107"/>
        <v>0</v>
      </c>
      <c r="Y553" s="10">
        <f t="shared" si="108"/>
        <v>625.3199999999996</v>
      </c>
      <c r="AD553" s="29"/>
      <c r="AE553" s="29"/>
      <c r="AF553" s="29"/>
      <c r="AG553" s="29"/>
      <c r="AH553" s="29"/>
      <c r="AI553" s="29"/>
      <c r="AJ553" s="29"/>
      <c r="AK553" s="29"/>
      <c r="AL553" s="29"/>
      <c r="AM553" s="29"/>
      <c r="AN553" s="29"/>
      <c r="AO553" s="29"/>
      <c r="AP553" s="29"/>
    </row>
    <row r="554" spans="2:42" ht="12.75">
      <c r="B554" s="44">
        <f>IF($B553="№",1,MAX($B$7:$B553)+1)</f>
        <v>548</v>
      </c>
      <c r="C554" s="45">
        <f t="shared" si="104"/>
        <v>0</v>
      </c>
      <c r="D554" s="31"/>
      <c r="E554" s="32"/>
      <c r="F554" s="32"/>
      <c r="G554" s="33"/>
      <c r="H554" s="34"/>
      <c r="I554" s="31"/>
      <c r="J554" s="34"/>
      <c r="K554" s="40">
        <f t="shared" si="97"/>
        <v>0</v>
      </c>
      <c r="L554" s="41">
        <f t="shared" si="105"/>
        <v>0</v>
      </c>
      <c r="M554" s="10">
        <f t="shared" si="98"/>
        <v>0</v>
      </c>
      <c r="N554" s="42">
        <f t="shared" si="99"/>
        <v>0</v>
      </c>
      <c r="O554" s="43">
        <f t="shared" si="100"/>
        <v>0</v>
      </c>
      <c r="P554" s="32"/>
      <c r="Q554" s="35"/>
      <c r="R554" s="36"/>
      <c r="S554" s="32"/>
      <c r="T554" s="10">
        <f t="shared" si="101"/>
        <v>0</v>
      </c>
      <c r="U554" s="11">
        <f t="shared" si="102"/>
        <v>0</v>
      </c>
      <c r="V554" s="11">
        <f t="shared" si="106"/>
        <v>0</v>
      </c>
      <c r="W554" s="12" t="str">
        <f t="shared" si="103"/>
        <v/>
      </c>
      <c r="X554" s="13">
        <f t="shared" si="107"/>
        <v>0</v>
      </c>
      <c r="Y554" s="10">
        <f t="shared" si="108"/>
        <v>625.3199999999996</v>
      </c>
      <c r="AD554" s="29"/>
      <c r="AE554" s="29"/>
      <c r="AF554" s="29"/>
      <c r="AG554" s="29"/>
      <c r="AH554" s="29"/>
      <c r="AI554" s="29"/>
      <c r="AJ554" s="29"/>
      <c r="AK554" s="29"/>
      <c r="AL554" s="29"/>
      <c r="AM554" s="29"/>
      <c r="AN554" s="29"/>
      <c r="AO554" s="29"/>
      <c r="AP554" s="29"/>
    </row>
    <row r="555" spans="2:42" ht="12.75">
      <c r="B555" s="44">
        <f>IF($B554="№",1,MAX($B$7:$B554)+1)</f>
        <v>549</v>
      </c>
      <c r="C555" s="45">
        <f t="shared" si="104"/>
        <v>0</v>
      </c>
      <c r="D555" s="31"/>
      <c r="E555" s="32"/>
      <c r="F555" s="32"/>
      <c r="G555" s="33"/>
      <c r="H555" s="34"/>
      <c r="I555" s="31"/>
      <c r="J555" s="34"/>
      <c r="K555" s="40">
        <f t="shared" si="97"/>
        <v>0</v>
      </c>
      <c r="L555" s="41">
        <f t="shared" si="105"/>
        <v>0</v>
      </c>
      <c r="M555" s="10">
        <f t="shared" si="98"/>
        <v>0</v>
      </c>
      <c r="N555" s="42">
        <f t="shared" si="99"/>
        <v>0</v>
      </c>
      <c r="O555" s="43">
        <f t="shared" si="100"/>
        <v>0</v>
      </c>
      <c r="P555" s="32"/>
      <c r="Q555" s="35"/>
      <c r="R555" s="36"/>
      <c r="S555" s="32"/>
      <c r="T555" s="10">
        <f t="shared" si="101"/>
        <v>0</v>
      </c>
      <c r="U555" s="11">
        <f t="shared" si="102"/>
        <v>0</v>
      </c>
      <c r="V555" s="11">
        <f t="shared" si="106"/>
        <v>0</v>
      </c>
      <c r="W555" s="12" t="str">
        <f t="shared" si="103"/>
        <v/>
      </c>
      <c r="X555" s="13">
        <f t="shared" si="107"/>
        <v>0</v>
      </c>
      <c r="Y555" s="10">
        <f t="shared" si="108"/>
        <v>625.3199999999996</v>
      </c>
      <c r="AD555" s="29"/>
      <c r="AE555" s="29"/>
      <c r="AF555" s="29"/>
      <c r="AG555" s="29"/>
      <c r="AH555" s="29"/>
      <c r="AI555" s="29"/>
      <c r="AJ555" s="29"/>
      <c r="AK555" s="29"/>
      <c r="AL555" s="29"/>
      <c r="AM555" s="29"/>
      <c r="AN555" s="29"/>
      <c r="AO555" s="29"/>
      <c r="AP555" s="29"/>
    </row>
    <row r="556" spans="2:42" ht="12.75">
      <c r="B556" s="44">
        <f>IF($B555="№",1,MAX($B$7:$B555)+1)</f>
        <v>550</v>
      </c>
      <c r="C556" s="45">
        <f t="shared" si="104"/>
        <v>0</v>
      </c>
      <c r="D556" s="31"/>
      <c r="E556" s="32"/>
      <c r="F556" s="32"/>
      <c r="G556" s="33"/>
      <c r="H556" s="34"/>
      <c r="I556" s="31"/>
      <c r="J556" s="34"/>
      <c r="K556" s="40">
        <f t="shared" si="97"/>
        <v>0</v>
      </c>
      <c r="L556" s="41">
        <f t="shared" si="105"/>
        <v>0</v>
      </c>
      <c r="M556" s="10">
        <f t="shared" si="98"/>
        <v>0</v>
      </c>
      <c r="N556" s="42">
        <f t="shared" si="99"/>
        <v>0</v>
      </c>
      <c r="O556" s="43">
        <f t="shared" si="100"/>
        <v>0</v>
      </c>
      <c r="P556" s="32"/>
      <c r="Q556" s="35"/>
      <c r="R556" s="36"/>
      <c r="S556" s="32"/>
      <c r="T556" s="10">
        <f t="shared" si="101"/>
        <v>0</v>
      </c>
      <c r="U556" s="11">
        <f t="shared" si="102"/>
        <v>0</v>
      </c>
      <c r="V556" s="11">
        <f t="shared" si="106"/>
        <v>0</v>
      </c>
      <c r="W556" s="12" t="str">
        <f t="shared" si="103"/>
        <v/>
      </c>
      <c r="X556" s="13">
        <f t="shared" si="107"/>
        <v>0</v>
      </c>
      <c r="Y556" s="10">
        <f t="shared" si="108"/>
        <v>625.3199999999996</v>
      </c>
      <c r="AD556" s="29"/>
      <c r="AE556" s="29"/>
      <c r="AF556" s="29"/>
      <c r="AG556" s="29"/>
      <c r="AH556" s="29"/>
      <c r="AI556" s="29"/>
      <c r="AJ556" s="29"/>
      <c r="AK556" s="29"/>
      <c r="AL556" s="29"/>
      <c r="AM556" s="29"/>
      <c r="AN556" s="29"/>
      <c r="AO556" s="29"/>
      <c r="AP556" s="29"/>
    </row>
    <row r="557" spans="2:42" ht="12.75">
      <c r="B557" s="44">
        <f>IF($B556="№",1,MAX($B$7:$B556)+1)</f>
        <v>551</v>
      </c>
      <c r="C557" s="45">
        <f t="shared" si="104"/>
        <v>0</v>
      </c>
      <c r="D557" s="31"/>
      <c r="E557" s="32"/>
      <c r="F557" s="32"/>
      <c r="G557" s="33"/>
      <c r="H557" s="34"/>
      <c r="I557" s="31"/>
      <c r="J557" s="34"/>
      <c r="K557" s="40">
        <f t="shared" si="97"/>
        <v>0</v>
      </c>
      <c r="L557" s="41">
        <f t="shared" si="105"/>
        <v>0</v>
      </c>
      <c r="M557" s="10">
        <f t="shared" si="98"/>
        <v>0</v>
      </c>
      <c r="N557" s="42">
        <f t="shared" si="99"/>
        <v>0</v>
      </c>
      <c r="O557" s="43">
        <f t="shared" si="100"/>
        <v>0</v>
      </c>
      <c r="P557" s="32"/>
      <c r="Q557" s="35"/>
      <c r="R557" s="36"/>
      <c r="S557" s="32"/>
      <c r="T557" s="10">
        <f t="shared" si="101"/>
        <v>0</v>
      </c>
      <c r="U557" s="11">
        <f t="shared" si="102"/>
        <v>0</v>
      </c>
      <c r="V557" s="11">
        <f t="shared" si="106"/>
        <v>0</v>
      </c>
      <c r="W557" s="12" t="str">
        <f t="shared" si="103"/>
        <v/>
      </c>
      <c r="X557" s="13">
        <f t="shared" si="107"/>
        <v>0</v>
      </c>
      <c r="Y557" s="10">
        <f t="shared" si="108"/>
        <v>625.3199999999996</v>
      </c>
      <c r="AD557" s="29"/>
      <c r="AE557" s="29"/>
      <c r="AF557" s="29"/>
      <c r="AG557" s="29"/>
      <c r="AH557" s="29"/>
      <c r="AI557" s="29"/>
      <c r="AJ557" s="29"/>
      <c r="AK557" s="29"/>
      <c r="AL557" s="29"/>
      <c r="AM557" s="29"/>
      <c r="AN557" s="29"/>
      <c r="AO557" s="29"/>
      <c r="AP557" s="29"/>
    </row>
    <row r="558" spans="2:42" ht="12.75">
      <c r="B558" s="44">
        <f>IF($B557="№",1,MAX($B$7:$B557)+1)</f>
        <v>552</v>
      </c>
      <c r="C558" s="45">
        <f t="shared" si="104"/>
        <v>0</v>
      </c>
      <c r="D558" s="31"/>
      <c r="E558" s="32"/>
      <c r="F558" s="32"/>
      <c r="G558" s="33"/>
      <c r="H558" s="34"/>
      <c r="I558" s="31"/>
      <c r="J558" s="34"/>
      <c r="K558" s="40">
        <f t="shared" si="97"/>
        <v>0</v>
      </c>
      <c r="L558" s="41">
        <f t="shared" si="105"/>
        <v>0</v>
      </c>
      <c r="M558" s="10">
        <f t="shared" si="98"/>
        <v>0</v>
      </c>
      <c r="N558" s="42">
        <f t="shared" si="99"/>
        <v>0</v>
      </c>
      <c r="O558" s="43">
        <f t="shared" si="100"/>
        <v>0</v>
      </c>
      <c r="P558" s="32"/>
      <c r="Q558" s="35"/>
      <c r="R558" s="36"/>
      <c r="S558" s="32"/>
      <c r="T558" s="10">
        <f t="shared" si="101"/>
        <v>0</v>
      </c>
      <c r="U558" s="11">
        <f t="shared" si="102"/>
        <v>0</v>
      </c>
      <c r="V558" s="11">
        <f t="shared" si="106"/>
        <v>0</v>
      </c>
      <c r="W558" s="12" t="str">
        <f t="shared" si="103"/>
        <v/>
      </c>
      <c r="X558" s="13">
        <f t="shared" si="107"/>
        <v>0</v>
      </c>
      <c r="Y558" s="10">
        <f t="shared" si="108"/>
        <v>625.3199999999996</v>
      </c>
      <c r="AD558" s="29"/>
      <c r="AE558" s="29"/>
      <c r="AF558" s="29"/>
      <c r="AG558" s="29"/>
      <c r="AH558" s="29"/>
      <c r="AI558" s="29"/>
      <c r="AJ558" s="29"/>
      <c r="AK558" s="29"/>
      <c r="AL558" s="29"/>
      <c r="AM558" s="29"/>
      <c r="AN558" s="29"/>
      <c r="AO558" s="29"/>
      <c r="AP558" s="29"/>
    </row>
    <row r="559" spans="2:42" ht="12.75">
      <c r="B559" s="44">
        <f>IF($B558="№",1,MAX($B$7:$B558)+1)</f>
        <v>553</v>
      </c>
      <c r="C559" s="45">
        <f t="shared" si="104"/>
        <v>0</v>
      </c>
      <c r="D559" s="31"/>
      <c r="E559" s="32"/>
      <c r="F559" s="32"/>
      <c r="G559" s="33"/>
      <c r="H559" s="34"/>
      <c r="I559" s="31"/>
      <c r="J559" s="34"/>
      <c r="K559" s="40">
        <f t="shared" si="97"/>
        <v>0</v>
      </c>
      <c r="L559" s="41">
        <f t="shared" si="105"/>
        <v>0</v>
      </c>
      <c r="M559" s="10">
        <f t="shared" si="98"/>
        <v>0</v>
      </c>
      <c r="N559" s="42">
        <f t="shared" si="99"/>
        <v>0</v>
      </c>
      <c r="O559" s="43">
        <f t="shared" si="100"/>
        <v>0</v>
      </c>
      <c r="P559" s="32"/>
      <c r="Q559" s="35"/>
      <c r="R559" s="36"/>
      <c r="S559" s="32"/>
      <c r="T559" s="10">
        <f t="shared" si="101"/>
        <v>0</v>
      </c>
      <c r="U559" s="11">
        <f t="shared" si="102"/>
        <v>0</v>
      </c>
      <c r="V559" s="11">
        <f t="shared" si="106"/>
        <v>0</v>
      </c>
      <c r="W559" s="12" t="str">
        <f t="shared" si="103"/>
        <v/>
      </c>
      <c r="X559" s="13">
        <f t="shared" si="107"/>
        <v>0</v>
      </c>
      <c r="Y559" s="10">
        <f t="shared" si="108"/>
        <v>625.3199999999996</v>
      </c>
      <c r="AD559" s="29"/>
      <c r="AE559" s="29"/>
      <c r="AF559" s="29"/>
      <c r="AG559" s="29"/>
      <c r="AH559" s="29"/>
      <c r="AI559" s="29"/>
      <c r="AJ559" s="29"/>
      <c r="AK559" s="29"/>
      <c r="AL559" s="29"/>
      <c r="AM559" s="29"/>
      <c r="AN559" s="29"/>
      <c r="AO559" s="29"/>
      <c r="AP559" s="29"/>
    </row>
    <row r="560" spans="2:42" ht="12.75">
      <c r="B560" s="44">
        <f>IF($B559="№",1,MAX($B$7:$B559)+1)</f>
        <v>554</v>
      </c>
      <c r="C560" s="45">
        <f t="shared" si="104"/>
        <v>0</v>
      </c>
      <c r="D560" s="31"/>
      <c r="E560" s="32"/>
      <c r="F560" s="32"/>
      <c r="G560" s="33"/>
      <c r="H560" s="34"/>
      <c r="I560" s="31"/>
      <c r="J560" s="34"/>
      <c r="K560" s="40">
        <f t="shared" si="97"/>
        <v>0</v>
      </c>
      <c r="L560" s="41">
        <f t="shared" si="105"/>
        <v>0</v>
      </c>
      <c r="M560" s="10">
        <f t="shared" si="98"/>
        <v>0</v>
      </c>
      <c r="N560" s="42">
        <f t="shared" si="99"/>
        <v>0</v>
      </c>
      <c r="O560" s="43">
        <f t="shared" si="100"/>
        <v>0</v>
      </c>
      <c r="P560" s="32"/>
      <c r="Q560" s="35"/>
      <c r="R560" s="36"/>
      <c r="S560" s="32"/>
      <c r="T560" s="10">
        <f t="shared" si="101"/>
        <v>0</v>
      </c>
      <c r="U560" s="11">
        <f t="shared" si="102"/>
        <v>0</v>
      </c>
      <c r="V560" s="11">
        <f t="shared" si="106"/>
        <v>0</v>
      </c>
      <c r="W560" s="12" t="str">
        <f t="shared" si="103"/>
        <v/>
      </c>
      <c r="X560" s="13">
        <f t="shared" si="107"/>
        <v>0</v>
      </c>
      <c r="Y560" s="10">
        <f t="shared" si="108"/>
        <v>625.3199999999996</v>
      </c>
      <c r="AD560" s="29"/>
      <c r="AE560" s="29"/>
      <c r="AF560" s="29"/>
      <c r="AG560" s="29"/>
      <c r="AH560" s="29"/>
      <c r="AI560" s="29"/>
      <c r="AJ560" s="29"/>
      <c r="AK560" s="29"/>
      <c r="AL560" s="29"/>
      <c r="AM560" s="29"/>
      <c r="AN560" s="29"/>
      <c r="AO560" s="29"/>
      <c r="AP560" s="29"/>
    </row>
    <row r="561" spans="2:42" ht="12.75">
      <c r="B561" s="44">
        <f>IF($B560="№",1,MAX($B$7:$B560)+1)</f>
        <v>555</v>
      </c>
      <c r="C561" s="45">
        <f t="shared" si="104"/>
        <v>0</v>
      </c>
      <c r="D561" s="31"/>
      <c r="E561" s="32"/>
      <c r="F561" s="32"/>
      <c r="G561" s="33"/>
      <c r="H561" s="34"/>
      <c r="I561" s="31"/>
      <c r="J561" s="34"/>
      <c r="K561" s="40">
        <f t="shared" si="97"/>
        <v>0</v>
      </c>
      <c r="L561" s="41">
        <f t="shared" si="105"/>
        <v>0</v>
      </c>
      <c r="M561" s="10">
        <f t="shared" si="98"/>
        <v>0</v>
      </c>
      <c r="N561" s="42">
        <f t="shared" si="99"/>
        <v>0</v>
      </c>
      <c r="O561" s="43">
        <f t="shared" si="100"/>
        <v>0</v>
      </c>
      <c r="P561" s="32"/>
      <c r="Q561" s="35"/>
      <c r="R561" s="36"/>
      <c r="S561" s="32"/>
      <c r="T561" s="10">
        <f t="shared" si="101"/>
        <v>0</v>
      </c>
      <c r="U561" s="11">
        <f t="shared" si="102"/>
        <v>0</v>
      </c>
      <c r="V561" s="11">
        <f t="shared" si="106"/>
        <v>0</v>
      </c>
      <c r="W561" s="12" t="str">
        <f t="shared" si="103"/>
        <v/>
      </c>
      <c r="X561" s="13">
        <f t="shared" si="107"/>
        <v>0</v>
      </c>
      <c r="Y561" s="10">
        <f t="shared" si="108"/>
        <v>625.3199999999996</v>
      </c>
      <c r="AD561" s="29"/>
      <c r="AE561" s="29"/>
      <c r="AF561" s="29"/>
      <c r="AG561" s="29"/>
      <c r="AH561" s="29"/>
      <c r="AI561" s="29"/>
      <c r="AJ561" s="29"/>
      <c r="AK561" s="29"/>
      <c r="AL561" s="29"/>
      <c r="AM561" s="29"/>
      <c r="AN561" s="29"/>
      <c r="AO561" s="29"/>
      <c r="AP561" s="29"/>
    </row>
    <row r="562" spans="2:42" ht="12.75">
      <c r="B562" s="44">
        <f>IF($B561="№",1,MAX($B$7:$B561)+1)</f>
        <v>556</v>
      </c>
      <c r="C562" s="45">
        <f t="shared" si="104"/>
        <v>0</v>
      </c>
      <c r="D562" s="31"/>
      <c r="E562" s="32"/>
      <c r="F562" s="32"/>
      <c r="G562" s="33"/>
      <c r="H562" s="34"/>
      <c r="I562" s="31"/>
      <c r="J562" s="34"/>
      <c r="K562" s="40">
        <f t="shared" si="97"/>
        <v>0</v>
      </c>
      <c r="L562" s="41">
        <f t="shared" si="105"/>
        <v>0</v>
      </c>
      <c r="M562" s="10">
        <f t="shared" si="98"/>
        <v>0</v>
      </c>
      <c r="N562" s="42">
        <f t="shared" si="99"/>
        <v>0</v>
      </c>
      <c r="O562" s="43">
        <f t="shared" si="100"/>
        <v>0</v>
      </c>
      <c r="P562" s="32"/>
      <c r="Q562" s="35"/>
      <c r="R562" s="36"/>
      <c r="S562" s="32"/>
      <c r="T562" s="10">
        <f t="shared" si="101"/>
        <v>0</v>
      </c>
      <c r="U562" s="11">
        <f t="shared" si="102"/>
        <v>0</v>
      </c>
      <c r="V562" s="11">
        <f t="shared" si="106"/>
        <v>0</v>
      </c>
      <c r="W562" s="12" t="str">
        <f t="shared" si="103"/>
        <v/>
      </c>
      <c r="X562" s="13">
        <f t="shared" si="107"/>
        <v>0</v>
      </c>
      <c r="Y562" s="10">
        <f t="shared" si="108"/>
        <v>625.3199999999996</v>
      </c>
      <c r="AD562" s="29"/>
      <c r="AE562" s="29"/>
      <c r="AF562" s="29"/>
      <c r="AG562" s="29"/>
      <c r="AH562" s="29"/>
      <c r="AI562" s="29"/>
      <c r="AJ562" s="29"/>
      <c r="AK562" s="29"/>
      <c r="AL562" s="29"/>
      <c r="AM562" s="29"/>
      <c r="AN562" s="29"/>
      <c r="AO562" s="29"/>
      <c r="AP562" s="29"/>
    </row>
    <row r="563" spans="2:42" ht="12.75">
      <c r="B563" s="44">
        <f>IF($B562="№",1,MAX($B$7:$B562)+1)</f>
        <v>557</v>
      </c>
      <c r="C563" s="45">
        <f t="shared" si="104"/>
        <v>0</v>
      </c>
      <c r="D563" s="31"/>
      <c r="E563" s="32"/>
      <c r="F563" s="32"/>
      <c r="G563" s="33"/>
      <c r="H563" s="34"/>
      <c r="I563" s="31"/>
      <c r="J563" s="34"/>
      <c r="K563" s="40">
        <f t="shared" si="97"/>
        <v>0</v>
      </c>
      <c r="L563" s="41">
        <f t="shared" si="105"/>
        <v>0</v>
      </c>
      <c r="M563" s="10">
        <f t="shared" si="98"/>
        <v>0</v>
      </c>
      <c r="N563" s="42">
        <f t="shared" si="99"/>
        <v>0</v>
      </c>
      <c r="O563" s="43">
        <f t="shared" si="100"/>
        <v>0</v>
      </c>
      <c r="P563" s="32"/>
      <c r="Q563" s="35"/>
      <c r="R563" s="36"/>
      <c r="S563" s="32"/>
      <c r="T563" s="10">
        <f t="shared" si="101"/>
        <v>0</v>
      </c>
      <c r="U563" s="11">
        <f t="shared" si="102"/>
        <v>0</v>
      </c>
      <c r="V563" s="11">
        <f t="shared" si="106"/>
        <v>0</v>
      </c>
      <c r="W563" s="12" t="str">
        <f t="shared" si="103"/>
        <v/>
      </c>
      <c r="X563" s="13">
        <f t="shared" si="107"/>
        <v>0</v>
      </c>
      <c r="Y563" s="10">
        <f t="shared" si="108"/>
        <v>625.3199999999996</v>
      </c>
      <c r="AD563" s="29"/>
      <c r="AE563" s="29"/>
      <c r="AF563" s="29"/>
      <c r="AG563" s="29"/>
      <c r="AH563" s="29"/>
      <c r="AI563" s="29"/>
      <c r="AJ563" s="29"/>
      <c r="AK563" s="29"/>
      <c r="AL563" s="29"/>
      <c r="AM563" s="29"/>
      <c r="AN563" s="29"/>
      <c r="AO563" s="29"/>
      <c r="AP563" s="29"/>
    </row>
    <row r="564" spans="2:42" ht="12.75">
      <c r="B564" s="44">
        <f>IF($B563="№",1,MAX($B$7:$B563)+1)</f>
        <v>558</v>
      </c>
      <c r="C564" s="45">
        <f t="shared" si="104"/>
        <v>0</v>
      </c>
      <c r="D564" s="31"/>
      <c r="E564" s="32"/>
      <c r="F564" s="32"/>
      <c r="G564" s="33"/>
      <c r="H564" s="34"/>
      <c r="I564" s="31"/>
      <c r="J564" s="34"/>
      <c r="K564" s="40">
        <f t="shared" si="97"/>
        <v>0</v>
      </c>
      <c r="L564" s="41">
        <f t="shared" si="105"/>
        <v>0</v>
      </c>
      <c r="M564" s="10">
        <f t="shared" si="98"/>
        <v>0</v>
      </c>
      <c r="N564" s="42">
        <f t="shared" si="99"/>
        <v>0</v>
      </c>
      <c r="O564" s="43">
        <f t="shared" si="100"/>
        <v>0</v>
      </c>
      <c r="P564" s="32"/>
      <c r="Q564" s="35"/>
      <c r="R564" s="36"/>
      <c r="S564" s="32"/>
      <c r="T564" s="10">
        <f t="shared" si="101"/>
        <v>0</v>
      </c>
      <c r="U564" s="11">
        <f t="shared" si="102"/>
        <v>0</v>
      </c>
      <c r="V564" s="11">
        <f t="shared" si="106"/>
        <v>0</v>
      </c>
      <c r="W564" s="12" t="str">
        <f t="shared" si="103"/>
        <v/>
      </c>
      <c r="X564" s="13">
        <f t="shared" si="107"/>
        <v>0</v>
      </c>
      <c r="Y564" s="10">
        <f t="shared" si="108"/>
        <v>625.3199999999996</v>
      </c>
      <c r="AD564" s="29"/>
      <c r="AE564" s="29"/>
      <c r="AF564" s="29"/>
      <c r="AG564" s="29"/>
      <c r="AH564" s="29"/>
      <c r="AI564" s="29"/>
      <c r="AJ564" s="29"/>
      <c r="AK564" s="29"/>
      <c r="AL564" s="29"/>
      <c r="AM564" s="29"/>
      <c r="AN564" s="29"/>
      <c r="AO564" s="29"/>
      <c r="AP564" s="29"/>
    </row>
    <row r="565" spans="2:42" ht="12.75">
      <c r="B565" s="44">
        <f>IF($B564="№",1,MAX($B$7:$B564)+1)</f>
        <v>559</v>
      </c>
      <c r="C565" s="45">
        <f t="shared" si="104"/>
        <v>0</v>
      </c>
      <c r="D565" s="31"/>
      <c r="E565" s="32"/>
      <c r="F565" s="32"/>
      <c r="G565" s="33"/>
      <c r="H565" s="34"/>
      <c r="I565" s="31"/>
      <c r="J565" s="34"/>
      <c r="K565" s="40">
        <f t="shared" si="97"/>
        <v>0</v>
      </c>
      <c r="L565" s="41">
        <f t="shared" si="105"/>
        <v>0</v>
      </c>
      <c r="M565" s="10">
        <f t="shared" si="98"/>
        <v>0</v>
      </c>
      <c r="N565" s="42">
        <f t="shared" si="99"/>
        <v>0</v>
      </c>
      <c r="O565" s="43">
        <f t="shared" si="100"/>
        <v>0</v>
      </c>
      <c r="P565" s="32"/>
      <c r="Q565" s="35"/>
      <c r="R565" s="36"/>
      <c r="S565" s="32"/>
      <c r="T565" s="10">
        <f t="shared" si="101"/>
        <v>0</v>
      </c>
      <c r="U565" s="11">
        <f t="shared" si="102"/>
        <v>0</v>
      </c>
      <c r="V565" s="11">
        <f t="shared" si="106"/>
        <v>0</v>
      </c>
      <c r="W565" s="12" t="str">
        <f t="shared" si="103"/>
        <v/>
      </c>
      <c r="X565" s="13">
        <f t="shared" si="107"/>
        <v>0</v>
      </c>
      <c r="Y565" s="10">
        <f t="shared" si="108"/>
        <v>625.3199999999996</v>
      </c>
      <c r="AD565" s="29"/>
      <c r="AE565" s="29"/>
      <c r="AF565" s="29"/>
      <c r="AG565" s="29"/>
      <c r="AH565" s="29"/>
      <c r="AI565" s="29"/>
      <c r="AJ565" s="29"/>
      <c r="AK565" s="29"/>
      <c r="AL565" s="29"/>
      <c r="AM565" s="29"/>
      <c r="AN565" s="29"/>
      <c r="AO565" s="29"/>
      <c r="AP565" s="29"/>
    </row>
    <row r="566" spans="2:42" ht="12.75">
      <c r="B566" s="44">
        <f>IF($B565="№",1,MAX($B$7:$B565)+1)</f>
        <v>560</v>
      </c>
      <c r="C566" s="45">
        <f t="shared" si="104"/>
        <v>0</v>
      </c>
      <c r="D566" s="31"/>
      <c r="E566" s="32"/>
      <c r="F566" s="32"/>
      <c r="G566" s="33"/>
      <c r="H566" s="34"/>
      <c r="I566" s="31"/>
      <c r="J566" s="34"/>
      <c r="K566" s="40">
        <f t="shared" si="97"/>
        <v>0</v>
      </c>
      <c r="L566" s="41">
        <f t="shared" si="105"/>
        <v>0</v>
      </c>
      <c r="M566" s="10">
        <f t="shared" si="98"/>
        <v>0</v>
      </c>
      <c r="N566" s="42">
        <f t="shared" si="99"/>
        <v>0</v>
      </c>
      <c r="O566" s="43">
        <f t="shared" si="100"/>
        <v>0</v>
      </c>
      <c r="P566" s="32"/>
      <c r="Q566" s="35"/>
      <c r="R566" s="36"/>
      <c r="S566" s="32"/>
      <c r="T566" s="10">
        <f t="shared" si="101"/>
        <v>0</v>
      </c>
      <c r="U566" s="11">
        <f t="shared" si="102"/>
        <v>0</v>
      </c>
      <c r="V566" s="11">
        <f t="shared" si="106"/>
        <v>0</v>
      </c>
      <c r="W566" s="12" t="str">
        <f t="shared" si="103"/>
        <v/>
      </c>
      <c r="X566" s="13">
        <f t="shared" si="107"/>
        <v>0</v>
      </c>
      <c r="Y566" s="10">
        <f t="shared" si="108"/>
        <v>625.3199999999996</v>
      </c>
      <c r="AD566" s="29"/>
      <c r="AE566" s="29"/>
      <c r="AF566" s="29"/>
      <c r="AG566" s="29"/>
      <c r="AH566" s="29"/>
      <c r="AI566" s="29"/>
      <c r="AJ566" s="29"/>
      <c r="AK566" s="29"/>
      <c r="AL566" s="29"/>
      <c r="AM566" s="29"/>
      <c r="AN566" s="29"/>
      <c r="AO566" s="29"/>
      <c r="AP566" s="29"/>
    </row>
    <row r="567" spans="2:42" ht="12.75">
      <c r="B567" s="44">
        <f>IF($B566="№",1,MAX($B$7:$B566)+1)</f>
        <v>561</v>
      </c>
      <c r="C567" s="45">
        <f t="shared" si="104"/>
        <v>0</v>
      </c>
      <c r="D567" s="31"/>
      <c r="E567" s="32"/>
      <c r="F567" s="32"/>
      <c r="G567" s="33"/>
      <c r="H567" s="34"/>
      <c r="I567" s="31"/>
      <c r="J567" s="34"/>
      <c r="K567" s="40">
        <f t="shared" si="97"/>
        <v>0</v>
      </c>
      <c r="L567" s="41">
        <f t="shared" si="105"/>
        <v>0</v>
      </c>
      <c r="M567" s="10">
        <f t="shared" si="98"/>
        <v>0</v>
      </c>
      <c r="N567" s="42">
        <f t="shared" si="99"/>
        <v>0</v>
      </c>
      <c r="O567" s="43">
        <f t="shared" si="100"/>
        <v>0</v>
      </c>
      <c r="P567" s="32"/>
      <c r="Q567" s="35"/>
      <c r="R567" s="36"/>
      <c r="S567" s="32"/>
      <c r="T567" s="10">
        <f t="shared" si="101"/>
        <v>0</v>
      </c>
      <c r="U567" s="11">
        <f t="shared" si="102"/>
        <v>0</v>
      </c>
      <c r="V567" s="11">
        <f t="shared" si="106"/>
        <v>0</v>
      </c>
      <c r="W567" s="12" t="str">
        <f t="shared" si="103"/>
        <v/>
      </c>
      <c r="X567" s="13">
        <f t="shared" si="107"/>
        <v>0</v>
      </c>
      <c r="Y567" s="10">
        <f t="shared" si="108"/>
        <v>625.3199999999996</v>
      </c>
      <c r="AD567" s="29"/>
      <c r="AE567" s="29"/>
      <c r="AF567" s="29"/>
      <c r="AG567" s="29"/>
      <c r="AH567" s="29"/>
      <c r="AI567" s="29"/>
      <c r="AJ567" s="29"/>
      <c r="AK567" s="29"/>
      <c r="AL567" s="29"/>
      <c r="AM567" s="29"/>
      <c r="AN567" s="29"/>
      <c r="AO567" s="29"/>
      <c r="AP567" s="29"/>
    </row>
    <row r="568" spans="2:42" ht="12.75">
      <c r="B568" s="44">
        <f>IF($B567="№",1,MAX($B$7:$B567)+1)</f>
        <v>562</v>
      </c>
      <c r="C568" s="45">
        <f t="shared" si="104"/>
        <v>0</v>
      </c>
      <c r="D568" s="31"/>
      <c r="E568" s="32"/>
      <c r="F568" s="32"/>
      <c r="G568" s="33"/>
      <c r="H568" s="34"/>
      <c r="I568" s="31"/>
      <c r="J568" s="34"/>
      <c r="K568" s="40">
        <f t="shared" si="97"/>
        <v>0</v>
      </c>
      <c r="L568" s="41">
        <f t="shared" si="105"/>
        <v>0</v>
      </c>
      <c r="M568" s="10">
        <f t="shared" si="98"/>
        <v>0</v>
      </c>
      <c r="N568" s="42">
        <f t="shared" si="99"/>
        <v>0</v>
      </c>
      <c r="O568" s="43">
        <f t="shared" si="100"/>
        <v>0</v>
      </c>
      <c r="P568" s="32"/>
      <c r="Q568" s="35"/>
      <c r="R568" s="36"/>
      <c r="S568" s="32"/>
      <c r="T568" s="10">
        <f t="shared" si="101"/>
        <v>0</v>
      </c>
      <c r="U568" s="11">
        <f t="shared" si="102"/>
        <v>0</v>
      </c>
      <c r="V568" s="11">
        <f t="shared" si="106"/>
        <v>0</v>
      </c>
      <c r="W568" s="12" t="str">
        <f t="shared" si="103"/>
        <v/>
      </c>
      <c r="X568" s="13">
        <f t="shared" si="107"/>
        <v>0</v>
      </c>
      <c r="Y568" s="10">
        <f t="shared" si="108"/>
        <v>625.3199999999996</v>
      </c>
      <c r="AD568" s="29"/>
      <c r="AE568" s="29"/>
      <c r="AF568" s="29"/>
      <c r="AG568" s="29"/>
      <c r="AH568" s="29"/>
      <c r="AI568" s="29"/>
      <c r="AJ568" s="29"/>
      <c r="AK568" s="29"/>
      <c r="AL568" s="29"/>
      <c r="AM568" s="29"/>
      <c r="AN568" s="29"/>
      <c r="AO568" s="29"/>
      <c r="AP568" s="29"/>
    </row>
    <row r="569" spans="2:42" ht="12.75">
      <c r="B569" s="44">
        <f>IF($B568="№",1,MAX($B$7:$B568)+1)</f>
        <v>563</v>
      </c>
      <c r="C569" s="45">
        <f t="shared" si="104"/>
        <v>0</v>
      </c>
      <c r="D569" s="31"/>
      <c r="E569" s="32"/>
      <c r="F569" s="32"/>
      <c r="G569" s="33"/>
      <c r="H569" s="34"/>
      <c r="I569" s="31"/>
      <c r="J569" s="34"/>
      <c r="K569" s="40">
        <f t="shared" si="97"/>
        <v>0</v>
      </c>
      <c r="L569" s="41">
        <f t="shared" si="105"/>
        <v>0</v>
      </c>
      <c r="M569" s="10">
        <f t="shared" si="98"/>
        <v>0</v>
      </c>
      <c r="N569" s="42">
        <f t="shared" si="99"/>
        <v>0</v>
      </c>
      <c r="O569" s="43">
        <f t="shared" si="100"/>
        <v>0</v>
      </c>
      <c r="P569" s="32"/>
      <c r="Q569" s="35"/>
      <c r="R569" s="36"/>
      <c r="S569" s="32"/>
      <c r="T569" s="10">
        <f t="shared" si="101"/>
        <v>0</v>
      </c>
      <c r="U569" s="11">
        <f t="shared" si="102"/>
        <v>0</v>
      </c>
      <c r="V569" s="11">
        <f t="shared" si="106"/>
        <v>0</v>
      </c>
      <c r="W569" s="12" t="str">
        <f t="shared" si="103"/>
        <v/>
      </c>
      <c r="X569" s="13">
        <f t="shared" si="107"/>
        <v>0</v>
      </c>
      <c r="Y569" s="10">
        <f t="shared" si="108"/>
        <v>625.3199999999996</v>
      </c>
      <c r="AD569" s="29"/>
      <c r="AE569" s="29"/>
      <c r="AF569" s="29"/>
      <c r="AG569" s="29"/>
      <c r="AH569" s="29"/>
      <c r="AI569" s="29"/>
      <c r="AJ569" s="29"/>
      <c r="AK569" s="29"/>
      <c r="AL569" s="29"/>
      <c r="AM569" s="29"/>
      <c r="AN569" s="29"/>
      <c r="AO569" s="29"/>
      <c r="AP569" s="29"/>
    </row>
    <row r="570" spans="2:42" ht="12.75">
      <c r="B570" s="44">
        <f>IF($B569="№",1,MAX($B$7:$B569)+1)</f>
        <v>564</v>
      </c>
      <c r="C570" s="45">
        <f t="shared" si="104"/>
        <v>0</v>
      </c>
      <c r="D570" s="31"/>
      <c r="E570" s="32"/>
      <c r="F570" s="32"/>
      <c r="G570" s="33"/>
      <c r="H570" s="34"/>
      <c r="I570" s="31"/>
      <c r="J570" s="34"/>
      <c r="K570" s="40">
        <f t="shared" si="97"/>
        <v>0</v>
      </c>
      <c r="L570" s="41">
        <f t="shared" si="105"/>
        <v>0</v>
      </c>
      <c r="M570" s="10">
        <f t="shared" si="98"/>
        <v>0</v>
      </c>
      <c r="N570" s="42">
        <f t="shared" si="99"/>
        <v>0</v>
      </c>
      <c r="O570" s="43">
        <f t="shared" si="100"/>
        <v>0</v>
      </c>
      <c r="P570" s="32"/>
      <c r="Q570" s="35"/>
      <c r="R570" s="36"/>
      <c r="S570" s="32"/>
      <c r="T570" s="10">
        <f t="shared" si="101"/>
        <v>0</v>
      </c>
      <c r="U570" s="11">
        <f t="shared" si="102"/>
        <v>0</v>
      </c>
      <c r="V570" s="11">
        <f t="shared" si="106"/>
        <v>0</v>
      </c>
      <c r="W570" s="12" t="str">
        <f t="shared" si="103"/>
        <v/>
      </c>
      <c r="X570" s="13">
        <f t="shared" si="107"/>
        <v>0</v>
      </c>
      <c r="Y570" s="10">
        <f t="shared" si="108"/>
        <v>625.3199999999996</v>
      </c>
      <c r="AD570" s="29"/>
      <c r="AE570" s="29"/>
      <c r="AF570" s="29"/>
      <c r="AG570" s="29"/>
      <c r="AH570" s="29"/>
      <c r="AI570" s="29"/>
      <c r="AJ570" s="29"/>
      <c r="AK570" s="29"/>
      <c r="AL570" s="29"/>
      <c r="AM570" s="29"/>
      <c r="AN570" s="29"/>
      <c r="AO570" s="29"/>
      <c r="AP570" s="29"/>
    </row>
    <row r="571" spans="2:42" ht="12.75">
      <c r="B571" s="44">
        <f>IF($B570="№",1,MAX($B$7:$B570)+1)</f>
        <v>565</v>
      </c>
      <c r="C571" s="45">
        <f t="shared" si="104"/>
        <v>0</v>
      </c>
      <c r="D571" s="31"/>
      <c r="E571" s="32"/>
      <c r="F571" s="32"/>
      <c r="G571" s="33"/>
      <c r="H571" s="34"/>
      <c r="I571" s="31"/>
      <c r="J571" s="34"/>
      <c r="K571" s="40">
        <f t="shared" si="97"/>
        <v>0</v>
      </c>
      <c r="L571" s="41">
        <f t="shared" si="105"/>
        <v>0</v>
      </c>
      <c r="M571" s="10">
        <f t="shared" si="98"/>
        <v>0</v>
      </c>
      <c r="N571" s="42">
        <f t="shared" si="99"/>
        <v>0</v>
      </c>
      <c r="O571" s="43">
        <f t="shared" si="100"/>
        <v>0</v>
      </c>
      <c r="P571" s="32"/>
      <c r="Q571" s="35"/>
      <c r="R571" s="36"/>
      <c r="S571" s="32"/>
      <c r="T571" s="10">
        <f t="shared" si="101"/>
        <v>0</v>
      </c>
      <c r="U571" s="11">
        <f t="shared" si="102"/>
        <v>0</v>
      </c>
      <c r="V571" s="11">
        <f t="shared" si="106"/>
        <v>0</v>
      </c>
      <c r="W571" s="12" t="str">
        <f t="shared" si="103"/>
        <v/>
      </c>
      <c r="X571" s="13">
        <f t="shared" si="107"/>
        <v>0</v>
      </c>
      <c r="Y571" s="10">
        <f t="shared" si="108"/>
        <v>625.3199999999996</v>
      </c>
      <c r="AD571" s="29"/>
      <c r="AE571" s="29"/>
      <c r="AF571" s="29"/>
      <c r="AG571" s="29"/>
      <c r="AH571" s="29"/>
      <c r="AI571" s="29"/>
      <c r="AJ571" s="29"/>
      <c r="AK571" s="29"/>
      <c r="AL571" s="29"/>
      <c r="AM571" s="29"/>
      <c r="AN571" s="29"/>
      <c r="AO571" s="29"/>
      <c r="AP571" s="29"/>
    </row>
    <row r="572" spans="2:42" ht="12.75">
      <c r="B572" s="44">
        <f>IF($B571="№",1,MAX($B$7:$B571)+1)</f>
        <v>566</v>
      </c>
      <c r="C572" s="45">
        <f t="shared" si="104"/>
        <v>0</v>
      </c>
      <c r="D572" s="31"/>
      <c r="E572" s="32"/>
      <c r="F572" s="32"/>
      <c r="G572" s="33"/>
      <c r="H572" s="34"/>
      <c r="I572" s="31"/>
      <c r="J572" s="34"/>
      <c r="K572" s="40">
        <f t="shared" si="97"/>
        <v>0</v>
      </c>
      <c r="L572" s="41">
        <f t="shared" si="105"/>
        <v>0</v>
      </c>
      <c r="M572" s="10">
        <f t="shared" si="98"/>
        <v>0</v>
      </c>
      <c r="N572" s="42">
        <f t="shared" si="99"/>
        <v>0</v>
      </c>
      <c r="O572" s="43">
        <f t="shared" si="100"/>
        <v>0</v>
      </c>
      <c r="P572" s="32"/>
      <c r="Q572" s="35"/>
      <c r="R572" s="36"/>
      <c r="S572" s="32"/>
      <c r="T572" s="10">
        <f t="shared" si="101"/>
        <v>0</v>
      </c>
      <c r="U572" s="11">
        <f t="shared" si="102"/>
        <v>0</v>
      </c>
      <c r="V572" s="11">
        <f t="shared" si="106"/>
        <v>0</v>
      </c>
      <c r="W572" s="12" t="str">
        <f t="shared" si="103"/>
        <v/>
      </c>
      <c r="X572" s="13">
        <f t="shared" si="107"/>
        <v>0</v>
      </c>
      <c r="Y572" s="10">
        <f t="shared" si="108"/>
        <v>625.3199999999996</v>
      </c>
      <c r="AD572" s="29"/>
      <c r="AE572" s="29"/>
      <c r="AF572" s="29"/>
      <c r="AG572" s="29"/>
      <c r="AH572" s="29"/>
      <c r="AI572" s="29"/>
      <c r="AJ572" s="29"/>
      <c r="AK572" s="29"/>
      <c r="AL572" s="29"/>
      <c r="AM572" s="29"/>
      <c r="AN572" s="29"/>
      <c r="AO572" s="29"/>
      <c r="AP572" s="29"/>
    </row>
    <row r="573" spans="2:42" ht="12.75">
      <c r="B573" s="44">
        <f>IF($B572="№",1,MAX($B$7:$B572)+1)</f>
        <v>567</v>
      </c>
      <c r="C573" s="45">
        <f t="shared" si="104"/>
        <v>0</v>
      </c>
      <c r="D573" s="31"/>
      <c r="E573" s="32"/>
      <c r="F573" s="32"/>
      <c r="G573" s="33"/>
      <c r="H573" s="34"/>
      <c r="I573" s="31"/>
      <c r="J573" s="34"/>
      <c r="K573" s="40">
        <f t="shared" si="97"/>
        <v>0</v>
      </c>
      <c r="L573" s="41">
        <f t="shared" si="105"/>
        <v>0</v>
      </c>
      <c r="M573" s="10">
        <f t="shared" si="98"/>
        <v>0</v>
      </c>
      <c r="N573" s="42">
        <f t="shared" si="99"/>
        <v>0</v>
      </c>
      <c r="O573" s="43">
        <f t="shared" si="100"/>
        <v>0</v>
      </c>
      <c r="P573" s="32"/>
      <c r="Q573" s="35"/>
      <c r="R573" s="36"/>
      <c r="S573" s="32"/>
      <c r="T573" s="10">
        <f t="shared" si="101"/>
        <v>0</v>
      </c>
      <c r="U573" s="11">
        <f t="shared" si="102"/>
        <v>0</v>
      </c>
      <c r="V573" s="11">
        <f t="shared" si="106"/>
        <v>0</v>
      </c>
      <c r="W573" s="12" t="str">
        <f t="shared" si="103"/>
        <v/>
      </c>
      <c r="X573" s="13">
        <f t="shared" si="107"/>
        <v>0</v>
      </c>
      <c r="Y573" s="10">
        <f t="shared" si="108"/>
        <v>625.3199999999996</v>
      </c>
      <c r="AD573" s="29"/>
      <c r="AE573" s="29"/>
      <c r="AF573" s="29"/>
      <c r="AG573" s="29"/>
      <c r="AH573" s="29"/>
      <c r="AI573" s="29"/>
      <c r="AJ573" s="29"/>
      <c r="AK573" s="29"/>
      <c r="AL573" s="29"/>
      <c r="AM573" s="29"/>
      <c r="AN573" s="29"/>
      <c r="AO573" s="29"/>
      <c r="AP573" s="29"/>
    </row>
    <row r="574" spans="2:42" ht="12.75">
      <c r="B574" s="44">
        <f>IF($B573="№",1,MAX($B$7:$B573)+1)</f>
        <v>568</v>
      </c>
      <c r="C574" s="45">
        <f t="shared" si="104"/>
        <v>0</v>
      </c>
      <c r="D574" s="31"/>
      <c r="E574" s="32"/>
      <c r="F574" s="32"/>
      <c r="G574" s="33"/>
      <c r="H574" s="34"/>
      <c r="I574" s="31"/>
      <c r="J574" s="34"/>
      <c r="K574" s="40">
        <f t="shared" si="97"/>
        <v>0</v>
      </c>
      <c r="L574" s="41">
        <f t="shared" si="105"/>
        <v>0</v>
      </c>
      <c r="M574" s="10">
        <f t="shared" si="98"/>
        <v>0</v>
      </c>
      <c r="N574" s="42">
        <f t="shared" si="99"/>
        <v>0</v>
      </c>
      <c r="O574" s="43">
        <f t="shared" si="100"/>
        <v>0</v>
      </c>
      <c r="P574" s="32"/>
      <c r="Q574" s="35"/>
      <c r="R574" s="36"/>
      <c r="S574" s="32"/>
      <c r="T574" s="10">
        <f t="shared" si="101"/>
        <v>0</v>
      </c>
      <c r="U574" s="11">
        <f t="shared" si="102"/>
        <v>0</v>
      </c>
      <c r="V574" s="11">
        <f t="shared" si="106"/>
        <v>0</v>
      </c>
      <c r="W574" s="12" t="str">
        <f t="shared" si="103"/>
        <v/>
      </c>
      <c r="X574" s="13">
        <f t="shared" si="107"/>
        <v>0</v>
      </c>
      <c r="Y574" s="10">
        <f t="shared" si="108"/>
        <v>625.3199999999996</v>
      </c>
      <c r="AD574" s="29"/>
      <c r="AE574" s="29"/>
      <c r="AF574" s="29"/>
      <c r="AG574" s="29"/>
      <c r="AH574" s="29"/>
      <c r="AI574" s="29"/>
      <c r="AJ574" s="29"/>
      <c r="AK574" s="29"/>
      <c r="AL574" s="29"/>
      <c r="AM574" s="29"/>
      <c r="AN574" s="29"/>
      <c r="AO574" s="29"/>
      <c r="AP574" s="29"/>
    </row>
    <row r="575" spans="2:42" ht="12.75">
      <c r="B575" s="44">
        <f>IF($B574="№",1,MAX($B$7:$B574)+1)</f>
        <v>569</v>
      </c>
      <c r="C575" s="45">
        <f t="shared" si="104"/>
        <v>0</v>
      </c>
      <c r="D575" s="31"/>
      <c r="E575" s="32"/>
      <c r="F575" s="32"/>
      <c r="G575" s="33"/>
      <c r="H575" s="34"/>
      <c r="I575" s="31"/>
      <c r="J575" s="34"/>
      <c r="K575" s="40">
        <f t="shared" si="97"/>
        <v>0</v>
      </c>
      <c r="L575" s="41">
        <f t="shared" si="105"/>
        <v>0</v>
      </c>
      <c r="M575" s="10">
        <f t="shared" si="98"/>
        <v>0</v>
      </c>
      <c r="N575" s="42">
        <f t="shared" si="99"/>
        <v>0</v>
      </c>
      <c r="O575" s="43">
        <f t="shared" si="100"/>
        <v>0</v>
      </c>
      <c r="P575" s="32"/>
      <c r="Q575" s="35"/>
      <c r="R575" s="36"/>
      <c r="S575" s="32"/>
      <c r="T575" s="10">
        <f t="shared" si="101"/>
        <v>0</v>
      </c>
      <c r="U575" s="11">
        <f t="shared" si="102"/>
        <v>0</v>
      </c>
      <c r="V575" s="11">
        <f t="shared" si="106"/>
        <v>0</v>
      </c>
      <c r="W575" s="12" t="str">
        <f t="shared" si="103"/>
        <v/>
      </c>
      <c r="X575" s="13">
        <f t="shared" si="107"/>
        <v>0</v>
      </c>
      <c r="Y575" s="10">
        <f t="shared" si="108"/>
        <v>625.3199999999996</v>
      </c>
      <c r="AD575" s="29"/>
      <c r="AE575" s="29"/>
      <c r="AF575" s="29"/>
      <c r="AG575" s="29"/>
      <c r="AH575" s="29"/>
      <c r="AI575" s="29"/>
      <c r="AJ575" s="29"/>
      <c r="AK575" s="29"/>
      <c r="AL575" s="29"/>
      <c r="AM575" s="29"/>
      <c r="AN575" s="29"/>
      <c r="AO575" s="29"/>
      <c r="AP575" s="29"/>
    </row>
    <row r="576" spans="2:42" ht="12.75">
      <c r="B576" s="44">
        <f>IF($B575="№",1,MAX($B$7:$B575)+1)</f>
        <v>570</v>
      </c>
      <c r="C576" s="45">
        <f t="shared" si="104"/>
        <v>0</v>
      </c>
      <c r="D576" s="31"/>
      <c r="E576" s="32"/>
      <c r="F576" s="32"/>
      <c r="G576" s="33"/>
      <c r="H576" s="34"/>
      <c r="I576" s="31"/>
      <c r="J576" s="34"/>
      <c r="K576" s="40">
        <f t="shared" si="97"/>
        <v>0</v>
      </c>
      <c r="L576" s="41">
        <f t="shared" si="105"/>
        <v>0</v>
      </c>
      <c r="M576" s="10">
        <f t="shared" si="98"/>
        <v>0</v>
      </c>
      <c r="N576" s="42">
        <f t="shared" si="99"/>
        <v>0</v>
      </c>
      <c r="O576" s="43">
        <f t="shared" si="100"/>
        <v>0</v>
      </c>
      <c r="P576" s="32"/>
      <c r="Q576" s="35"/>
      <c r="R576" s="36"/>
      <c r="S576" s="32"/>
      <c r="T576" s="10">
        <f t="shared" si="101"/>
        <v>0</v>
      </c>
      <c r="U576" s="11">
        <f t="shared" si="102"/>
        <v>0</v>
      </c>
      <c r="V576" s="11">
        <f t="shared" si="106"/>
        <v>0</v>
      </c>
      <c r="W576" s="12" t="str">
        <f t="shared" si="103"/>
        <v/>
      </c>
      <c r="X576" s="13">
        <f t="shared" si="107"/>
        <v>0</v>
      </c>
      <c r="Y576" s="10">
        <f t="shared" si="108"/>
        <v>625.3199999999996</v>
      </c>
      <c r="AD576" s="29"/>
      <c r="AE576" s="29"/>
      <c r="AF576" s="29"/>
      <c r="AG576" s="29"/>
      <c r="AH576" s="29"/>
      <c r="AI576" s="29"/>
      <c r="AJ576" s="29"/>
      <c r="AK576" s="29"/>
      <c r="AL576" s="29"/>
      <c r="AM576" s="29"/>
      <c r="AN576" s="29"/>
      <c r="AO576" s="29"/>
      <c r="AP576" s="29"/>
    </row>
    <row r="577" spans="2:42" ht="12.75">
      <c r="B577" s="44">
        <f>IF($B576="№",1,MAX($B$7:$B576)+1)</f>
        <v>571</v>
      </c>
      <c r="C577" s="45">
        <f t="shared" si="104"/>
        <v>0</v>
      </c>
      <c r="D577" s="31"/>
      <c r="E577" s="32"/>
      <c r="F577" s="32"/>
      <c r="G577" s="33"/>
      <c r="H577" s="34"/>
      <c r="I577" s="31"/>
      <c r="J577" s="34"/>
      <c r="K577" s="40">
        <f t="shared" si="97"/>
        <v>0</v>
      </c>
      <c r="L577" s="41">
        <f t="shared" si="105"/>
        <v>0</v>
      </c>
      <c r="M577" s="10">
        <f t="shared" si="98"/>
        <v>0</v>
      </c>
      <c r="N577" s="42">
        <f t="shared" si="99"/>
        <v>0</v>
      </c>
      <c r="O577" s="43">
        <f t="shared" si="100"/>
        <v>0</v>
      </c>
      <c r="P577" s="32"/>
      <c r="Q577" s="35"/>
      <c r="R577" s="36"/>
      <c r="S577" s="32"/>
      <c r="T577" s="10">
        <f t="shared" si="101"/>
        <v>0</v>
      </c>
      <c r="U577" s="11">
        <f t="shared" si="102"/>
        <v>0</v>
      </c>
      <c r="V577" s="11">
        <f t="shared" si="106"/>
        <v>0</v>
      </c>
      <c r="W577" s="12" t="str">
        <f t="shared" si="103"/>
        <v/>
      </c>
      <c r="X577" s="13">
        <f t="shared" si="107"/>
        <v>0</v>
      </c>
      <c r="Y577" s="10">
        <f t="shared" si="108"/>
        <v>625.3199999999996</v>
      </c>
      <c r="AD577" s="29"/>
      <c r="AE577" s="29"/>
      <c r="AF577" s="29"/>
      <c r="AG577" s="29"/>
      <c r="AH577" s="29"/>
      <c r="AI577" s="29"/>
      <c r="AJ577" s="29"/>
      <c r="AK577" s="29"/>
      <c r="AL577" s="29"/>
      <c r="AM577" s="29"/>
      <c r="AN577" s="29"/>
      <c r="AO577" s="29"/>
      <c r="AP577" s="29"/>
    </row>
    <row r="578" spans="2:42" ht="12.75">
      <c r="B578" s="44">
        <f>IF($B577="№",1,MAX($B$7:$B577)+1)</f>
        <v>572</v>
      </c>
      <c r="C578" s="45">
        <f t="shared" si="104"/>
        <v>0</v>
      </c>
      <c r="D578" s="31"/>
      <c r="E578" s="32"/>
      <c r="F578" s="32"/>
      <c r="G578" s="33"/>
      <c r="H578" s="34"/>
      <c r="I578" s="31"/>
      <c r="J578" s="34"/>
      <c r="K578" s="40">
        <f t="shared" si="97"/>
        <v>0</v>
      </c>
      <c r="L578" s="41">
        <f t="shared" si="105"/>
        <v>0</v>
      </c>
      <c r="M578" s="10">
        <f t="shared" si="98"/>
        <v>0</v>
      </c>
      <c r="N578" s="42">
        <f t="shared" si="99"/>
        <v>0</v>
      </c>
      <c r="O578" s="43">
        <f t="shared" si="100"/>
        <v>0</v>
      </c>
      <c r="P578" s="32"/>
      <c r="Q578" s="35"/>
      <c r="R578" s="36"/>
      <c r="S578" s="32"/>
      <c r="T578" s="10">
        <f t="shared" si="101"/>
        <v>0</v>
      </c>
      <c r="U578" s="11">
        <f t="shared" si="102"/>
        <v>0</v>
      </c>
      <c r="V578" s="11">
        <f t="shared" si="106"/>
        <v>0</v>
      </c>
      <c r="W578" s="12" t="str">
        <f t="shared" si="103"/>
        <v/>
      </c>
      <c r="X578" s="13">
        <f t="shared" si="107"/>
        <v>0</v>
      </c>
      <c r="Y578" s="10">
        <f t="shared" si="108"/>
        <v>625.3199999999996</v>
      </c>
      <c r="AD578" s="29"/>
      <c r="AE578" s="29"/>
      <c r="AF578" s="29"/>
      <c r="AG578" s="29"/>
      <c r="AH578" s="29"/>
      <c r="AI578" s="29"/>
      <c r="AJ578" s="29"/>
      <c r="AK578" s="29"/>
      <c r="AL578" s="29"/>
      <c r="AM578" s="29"/>
      <c r="AN578" s="29"/>
      <c r="AO578" s="29"/>
      <c r="AP578" s="29"/>
    </row>
    <row r="579" spans="2:42" ht="12.75">
      <c r="B579" s="44">
        <f>IF($B578="№",1,MAX($B$7:$B578)+1)</f>
        <v>573</v>
      </c>
      <c r="C579" s="45">
        <f t="shared" si="104"/>
        <v>0</v>
      </c>
      <c r="D579" s="31"/>
      <c r="E579" s="32"/>
      <c r="F579" s="32"/>
      <c r="G579" s="33"/>
      <c r="H579" s="34"/>
      <c r="I579" s="31"/>
      <c r="J579" s="34"/>
      <c r="K579" s="40">
        <f t="shared" si="97"/>
        <v>0</v>
      </c>
      <c r="L579" s="41">
        <f t="shared" si="105"/>
        <v>0</v>
      </c>
      <c r="M579" s="10">
        <f t="shared" si="98"/>
        <v>0</v>
      </c>
      <c r="N579" s="42">
        <f t="shared" si="99"/>
        <v>0</v>
      </c>
      <c r="O579" s="43">
        <f t="shared" si="100"/>
        <v>0</v>
      </c>
      <c r="P579" s="32"/>
      <c r="Q579" s="35"/>
      <c r="R579" s="36"/>
      <c r="S579" s="32"/>
      <c r="T579" s="10">
        <f t="shared" si="101"/>
        <v>0</v>
      </c>
      <c r="U579" s="11">
        <f t="shared" si="102"/>
        <v>0</v>
      </c>
      <c r="V579" s="11">
        <f t="shared" si="106"/>
        <v>0</v>
      </c>
      <c r="W579" s="12" t="str">
        <f t="shared" si="103"/>
        <v/>
      </c>
      <c r="X579" s="13">
        <f t="shared" si="107"/>
        <v>0</v>
      </c>
      <c r="Y579" s="10">
        <f t="shared" si="108"/>
        <v>625.3199999999996</v>
      </c>
      <c r="AD579" s="29"/>
      <c r="AE579" s="29"/>
      <c r="AF579" s="29"/>
      <c r="AG579" s="29"/>
      <c r="AH579" s="29"/>
      <c r="AI579" s="29"/>
      <c r="AJ579" s="29"/>
      <c r="AK579" s="29"/>
      <c r="AL579" s="29"/>
      <c r="AM579" s="29"/>
      <c r="AN579" s="29"/>
      <c r="AO579" s="29"/>
      <c r="AP579" s="29"/>
    </row>
    <row r="580" spans="2:42" ht="12.75">
      <c r="B580" s="44">
        <f>IF($B579="№",1,MAX($B$7:$B579)+1)</f>
        <v>574</v>
      </c>
      <c r="C580" s="45">
        <f t="shared" si="104"/>
        <v>0</v>
      </c>
      <c r="D580" s="31"/>
      <c r="E580" s="32"/>
      <c r="F580" s="32"/>
      <c r="G580" s="33"/>
      <c r="H580" s="34"/>
      <c r="I580" s="31"/>
      <c r="J580" s="34"/>
      <c r="K580" s="40">
        <f t="shared" si="97"/>
        <v>0</v>
      </c>
      <c r="L580" s="41">
        <f t="shared" si="105"/>
        <v>0</v>
      </c>
      <c r="M580" s="10">
        <f t="shared" si="98"/>
        <v>0</v>
      </c>
      <c r="N580" s="42">
        <f t="shared" si="99"/>
        <v>0</v>
      </c>
      <c r="O580" s="43">
        <f t="shared" si="100"/>
        <v>0</v>
      </c>
      <c r="P580" s="32"/>
      <c r="Q580" s="35"/>
      <c r="R580" s="36"/>
      <c r="S580" s="32"/>
      <c r="T580" s="10">
        <f t="shared" si="101"/>
        <v>0</v>
      </c>
      <c r="U580" s="11">
        <f t="shared" si="102"/>
        <v>0</v>
      </c>
      <c r="V580" s="11">
        <f t="shared" si="106"/>
        <v>0</v>
      </c>
      <c r="W580" s="12" t="str">
        <f t="shared" si="103"/>
        <v/>
      </c>
      <c r="X580" s="13">
        <f t="shared" si="107"/>
        <v>0</v>
      </c>
      <c r="Y580" s="10">
        <f t="shared" si="108"/>
        <v>625.3199999999996</v>
      </c>
      <c r="AD580" s="29"/>
      <c r="AE580" s="29"/>
      <c r="AF580" s="29"/>
      <c r="AG580" s="29"/>
      <c r="AH580" s="29"/>
      <c r="AI580" s="29"/>
      <c r="AJ580" s="29"/>
      <c r="AK580" s="29"/>
      <c r="AL580" s="29"/>
      <c r="AM580" s="29"/>
      <c r="AN580" s="29"/>
      <c r="AO580" s="29"/>
      <c r="AP580" s="29"/>
    </row>
    <row r="581" spans="2:42" ht="12.75">
      <c r="B581" s="44">
        <f>IF($B580="№",1,MAX($B$7:$B580)+1)</f>
        <v>575</v>
      </c>
      <c r="C581" s="45">
        <f t="shared" si="104"/>
        <v>0</v>
      </c>
      <c r="D581" s="31"/>
      <c r="E581" s="32"/>
      <c r="F581" s="32"/>
      <c r="G581" s="33"/>
      <c r="H581" s="34"/>
      <c r="I581" s="31"/>
      <c r="J581" s="34"/>
      <c r="K581" s="40">
        <f t="shared" si="97"/>
        <v>0</v>
      </c>
      <c r="L581" s="41">
        <f t="shared" si="105"/>
        <v>0</v>
      </c>
      <c r="M581" s="10">
        <f t="shared" si="98"/>
        <v>0</v>
      </c>
      <c r="N581" s="42">
        <f t="shared" si="99"/>
        <v>0</v>
      </c>
      <c r="O581" s="43">
        <f t="shared" si="100"/>
        <v>0</v>
      </c>
      <c r="P581" s="32"/>
      <c r="Q581" s="35"/>
      <c r="R581" s="36"/>
      <c r="S581" s="32"/>
      <c r="T581" s="10">
        <f t="shared" si="101"/>
        <v>0</v>
      </c>
      <c r="U581" s="11">
        <f t="shared" si="102"/>
        <v>0</v>
      </c>
      <c r="V581" s="11">
        <f t="shared" si="106"/>
        <v>0</v>
      </c>
      <c r="W581" s="12" t="str">
        <f t="shared" si="103"/>
        <v/>
      </c>
      <c r="X581" s="13">
        <f t="shared" si="107"/>
        <v>0</v>
      </c>
      <c r="Y581" s="10">
        <f t="shared" si="108"/>
        <v>625.3199999999996</v>
      </c>
      <c r="AD581" s="29"/>
      <c r="AE581" s="29"/>
      <c r="AF581" s="29"/>
      <c r="AG581" s="29"/>
      <c r="AH581" s="29"/>
      <c r="AI581" s="29"/>
      <c r="AJ581" s="29"/>
      <c r="AK581" s="29"/>
      <c r="AL581" s="29"/>
      <c r="AM581" s="29"/>
      <c r="AN581" s="29"/>
      <c r="AO581" s="29"/>
      <c r="AP581" s="29"/>
    </row>
    <row r="582" spans="2:42" ht="12.75">
      <c r="B582" s="44">
        <f>IF($B581="№",1,MAX($B$7:$B581)+1)</f>
        <v>576</v>
      </c>
      <c r="C582" s="45">
        <f t="shared" si="104"/>
        <v>0</v>
      </c>
      <c r="D582" s="31"/>
      <c r="E582" s="32"/>
      <c r="F582" s="32"/>
      <c r="G582" s="33"/>
      <c r="H582" s="34"/>
      <c r="I582" s="31"/>
      <c r="J582" s="34"/>
      <c r="K582" s="40">
        <f t="shared" si="97"/>
        <v>0</v>
      </c>
      <c r="L582" s="41">
        <f t="shared" si="105"/>
        <v>0</v>
      </c>
      <c r="M582" s="10">
        <f t="shared" si="98"/>
        <v>0</v>
      </c>
      <c r="N582" s="42">
        <f t="shared" si="99"/>
        <v>0</v>
      </c>
      <c r="O582" s="43">
        <f t="shared" si="100"/>
        <v>0</v>
      </c>
      <c r="P582" s="32"/>
      <c r="Q582" s="35"/>
      <c r="R582" s="36"/>
      <c r="S582" s="32"/>
      <c r="T582" s="10">
        <f t="shared" si="101"/>
        <v>0</v>
      </c>
      <c r="U582" s="11">
        <f t="shared" si="102"/>
        <v>0</v>
      </c>
      <c r="V582" s="11">
        <f t="shared" si="106"/>
        <v>0</v>
      </c>
      <c r="W582" s="12" t="str">
        <f t="shared" si="103"/>
        <v/>
      </c>
      <c r="X582" s="13">
        <f t="shared" si="107"/>
        <v>0</v>
      </c>
      <c r="Y582" s="10">
        <f t="shared" si="108"/>
        <v>625.3199999999996</v>
      </c>
      <c r="AD582" s="29"/>
      <c r="AE582" s="29"/>
      <c r="AF582" s="29"/>
      <c r="AG582" s="29"/>
      <c r="AH582" s="29"/>
      <c r="AI582" s="29"/>
      <c r="AJ582" s="29"/>
      <c r="AK582" s="29"/>
      <c r="AL582" s="29"/>
      <c r="AM582" s="29"/>
      <c r="AN582" s="29"/>
      <c r="AO582" s="29"/>
      <c r="AP582" s="29"/>
    </row>
    <row r="583" spans="2:42" ht="12.75">
      <c r="B583" s="44">
        <f>IF($B582="№",1,MAX($B$7:$B582)+1)</f>
        <v>577</v>
      </c>
      <c r="C583" s="45">
        <f t="shared" si="104"/>
        <v>0</v>
      </c>
      <c r="D583" s="31"/>
      <c r="E583" s="32"/>
      <c r="F583" s="32"/>
      <c r="G583" s="33"/>
      <c r="H583" s="34"/>
      <c r="I583" s="31"/>
      <c r="J583" s="34"/>
      <c r="K583" s="40">
        <f t="shared" ref="K583:K646" si="109">IFERROR(IF(OR($P$2*$C583*$G583*$V583*$H583*$J583=0,$E583="",$F583=""),0,IF(OR($F583="Long",$F583="buy"),($J583-$H583),($H583-$J583))),0)</f>
        <v>0</v>
      </c>
      <c r="L583" s="41">
        <f t="shared" si="105"/>
        <v>0</v>
      </c>
      <c r="M583" s="10">
        <f t="shared" ref="M583:M646" si="110">IFERROR(IF(OR($P$2*$C583*$G583*$H583*$J583=0,$E583="",$F583=""),0,$T583-$U583),0)</f>
        <v>0</v>
      </c>
      <c r="N583" s="42">
        <f t="shared" ref="N583:N646" si="111">IFERROR(IF(OR($P$2*$C583*$G583*$H583*$J583=0,$E583="",$F583=""),0,$M583/$V583),0)</f>
        <v>0</v>
      </c>
      <c r="O583" s="43">
        <f t="shared" ref="O583:O646" si="112">IF(OR($I583=0,$D583=0,$I583&lt;$D583),0,$I583-$D583)</f>
        <v>0</v>
      </c>
      <c r="P583" s="32"/>
      <c r="Q583" s="35"/>
      <c r="R583" s="36"/>
      <c r="S583" s="32"/>
      <c r="T583" s="10">
        <f t="shared" ref="T583:T646" si="113">IFERROR(IF(OR($P$2*$C583*$G583*$H583*$J583=0,$E583="",$F583=""),0,IF($W583="ME",$K583*5*$G583,$K583*50*$G583)),0)</f>
        <v>0</v>
      </c>
      <c r="U583" s="11">
        <f t="shared" ref="U583:U646" si="114">IFERROR(IF(OR($P$2*$C583*$G583*$V583*$H583=0,$E583="",$F583=""),0,IF($W583="ME",$D$3*$G583,$E$3*$G583)),0)</f>
        <v>0</v>
      </c>
      <c r="V583" s="11">
        <f t="shared" si="106"/>
        <v>0</v>
      </c>
      <c r="W583" s="12" t="str">
        <f t="shared" ref="W583:W646" si="115">LEFT($E583,2)</f>
        <v/>
      </c>
      <c r="X583" s="13">
        <f t="shared" si="107"/>
        <v>0</v>
      </c>
      <c r="Y583" s="10">
        <f t="shared" si="108"/>
        <v>625.3199999999996</v>
      </c>
      <c r="AD583" s="29"/>
      <c r="AE583" s="29"/>
      <c r="AF583" s="29"/>
      <c r="AG583" s="29"/>
      <c r="AH583" s="29"/>
      <c r="AI583" s="29"/>
      <c r="AJ583" s="29"/>
      <c r="AK583" s="29"/>
      <c r="AL583" s="29"/>
      <c r="AM583" s="29"/>
      <c r="AN583" s="29"/>
      <c r="AO583" s="29"/>
      <c r="AP583" s="29"/>
    </row>
    <row r="584" spans="2:42" ht="12.75">
      <c r="B584" s="44">
        <f>IF($B583="№",1,MAX($B$7:$B583)+1)</f>
        <v>578</v>
      </c>
      <c r="C584" s="45">
        <f t="shared" ref="C584:C647" si="116">INT($D584)</f>
        <v>0</v>
      </c>
      <c r="D584" s="31"/>
      <c r="E584" s="32"/>
      <c r="F584" s="32"/>
      <c r="G584" s="33"/>
      <c r="H584" s="34"/>
      <c r="I584" s="31"/>
      <c r="J584" s="34"/>
      <c r="K584" s="40">
        <f t="shared" si="109"/>
        <v>0</v>
      </c>
      <c r="L584" s="41">
        <f t="shared" ref="L584:L647" si="117">IFERROR($K584*4,0)</f>
        <v>0</v>
      </c>
      <c r="M584" s="10">
        <f t="shared" si="110"/>
        <v>0</v>
      </c>
      <c r="N584" s="42">
        <f t="shared" si="111"/>
        <v>0</v>
      </c>
      <c r="O584" s="43">
        <f t="shared" si="112"/>
        <v>0</v>
      </c>
      <c r="P584" s="32"/>
      <c r="Q584" s="35"/>
      <c r="R584" s="36"/>
      <c r="S584" s="32"/>
      <c r="T584" s="10">
        <f t="shared" si="113"/>
        <v>0</v>
      </c>
      <c r="U584" s="11">
        <f t="shared" si="114"/>
        <v>0</v>
      </c>
      <c r="V584" s="11">
        <f t="shared" ref="V584:V647" si="118">IFERROR(IF($P$2*$C584*$G584=0,0,IF($V583="Сумма на момент открытия сделки",$P$2,$V583+$M583+$R583)),0)</f>
        <v>0</v>
      </c>
      <c r="W584" s="12" t="str">
        <f t="shared" si="115"/>
        <v/>
      </c>
      <c r="X584" s="13">
        <f t="shared" ref="X584:X647" si="119">$D584-INT($D584)</f>
        <v>0</v>
      </c>
      <c r="Y584" s="10">
        <f t="shared" ref="Y584:Y647" si="120">$Y583+$M584+$R584</f>
        <v>625.3199999999996</v>
      </c>
      <c r="AD584" s="29"/>
      <c r="AE584" s="29"/>
      <c r="AF584" s="29"/>
      <c r="AG584" s="29"/>
      <c r="AH584" s="29"/>
      <c r="AI584" s="29"/>
      <c r="AJ584" s="29"/>
      <c r="AK584" s="29"/>
      <c r="AL584" s="29"/>
      <c r="AM584" s="29"/>
      <c r="AN584" s="29"/>
      <c r="AO584" s="29"/>
      <c r="AP584" s="29"/>
    </row>
    <row r="585" spans="2:42" ht="12.75">
      <c r="B585" s="44">
        <f>IF($B584="№",1,MAX($B$7:$B584)+1)</f>
        <v>579</v>
      </c>
      <c r="C585" s="45">
        <f t="shared" si="116"/>
        <v>0</v>
      </c>
      <c r="D585" s="31"/>
      <c r="E585" s="32"/>
      <c r="F585" s="32"/>
      <c r="G585" s="33"/>
      <c r="H585" s="34"/>
      <c r="I585" s="31"/>
      <c r="J585" s="34"/>
      <c r="K585" s="40">
        <f t="shared" si="109"/>
        <v>0</v>
      </c>
      <c r="L585" s="41">
        <f t="shared" si="117"/>
        <v>0</v>
      </c>
      <c r="M585" s="10">
        <f t="shared" si="110"/>
        <v>0</v>
      </c>
      <c r="N585" s="42">
        <f t="shared" si="111"/>
        <v>0</v>
      </c>
      <c r="O585" s="43">
        <f t="shared" si="112"/>
        <v>0</v>
      </c>
      <c r="P585" s="32"/>
      <c r="Q585" s="35"/>
      <c r="R585" s="36"/>
      <c r="S585" s="32"/>
      <c r="T585" s="10">
        <f t="shared" si="113"/>
        <v>0</v>
      </c>
      <c r="U585" s="11">
        <f t="shared" si="114"/>
        <v>0</v>
      </c>
      <c r="V585" s="11">
        <f t="shared" si="118"/>
        <v>0</v>
      </c>
      <c r="W585" s="12" t="str">
        <f t="shared" si="115"/>
        <v/>
      </c>
      <c r="X585" s="13">
        <f t="shared" si="119"/>
        <v>0</v>
      </c>
      <c r="Y585" s="10">
        <f t="shared" si="120"/>
        <v>625.3199999999996</v>
      </c>
      <c r="AD585" s="29"/>
      <c r="AE585" s="29"/>
      <c r="AF585" s="29"/>
      <c r="AG585" s="29"/>
      <c r="AH585" s="29"/>
      <c r="AI585" s="29"/>
      <c r="AJ585" s="29"/>
      <c r="AK585" s="29"/>
      <c r="AL585" s="29"/>
      <c r="AM585" s="29"/>
      <c r="AN585" s="29"/>
      <c r="AO585" s="29"/>
      <c r="AP585" s="29"/>
    </row>
    <row r="586" spans="2:42" ht="12.75">
      <c r="B586" s="44">
        <f>IF($B585="№",1,MAX($B$7:$B585)+1)</f>
        <v>580</v>
      </c>
      <c r="C586" s="45">
        <f t="shared" si="116"/>
        <v>0</v>
      </c>
      <c r="D586" s="31"/>
      <c r="E586" s="32"/>
      <c r="F586" s="32"/>
      <c r="G586" s="33"/>
      <c r="H586" s="34"/>
      <c r="I586" s="31"/>
      <c r="J586" s="34"/>
      <c r="K586" s="40">
        <f t="shared" si="109"/>
        <v>0</v>
      </c>
      <c r="L586" s="41">
        <f t="shared" si="117"/>
        <v>0</v>
      </c>
      <c r="M586" s="10">
        <f t="shared" si="110"/>
        <v>0</v>
      </c>
      <c r="N586" s="42">
        <f t="shared" si="111"/>
        <v>0</v>
      </c>
      <c r="O586" s="43">
        <f t="shared" si="112"/>
        <v>0</v>
      </c>
      <c r="P586" s="32"/>
      <c r="Q586" s="35"/>
      <c r="R586" s="36"/>
      <c r="S586" s="32"/>
      <c r="T586" s="10">
        <f t="shared" si="113"/>
        <v>0</v>
      </c>
      <c r="U586" s="11">
        <f t="shared" si="114"/>
        <v>0</v>
      </c>
      <c r="V586" s="11">
        <f t="shared" si="118"/>
        <v>0</v>
      </c>
      <c r="W586" s="12" t="str">
        <f t="shared" si="115"/>
        <v/>
      </c>
      <c r="X586" s="13">
        <f t="shared" si="119"/>
        <v>0</v>
      </c>
      <c r="Y586" s="10">
        <f t="shared" si="120"/>
        <v>625.3199999999996</v>
      </c>
      <c r="AD586" s="29"/>
      <c r="AE586" s="29"/>
      <c r="AF586" s="29"/>
      <c r="AG586" s="29"/>
      <c r="AH586" s="29"/>
      <c r="AI586" s="29"/>
      <c r="AJ586" s="29"/>
      <c r="AK586" s="29"/>
      <c r="AL586" s="29"/>
      <c r="AM586" s="29"/>
      <c r="AN586" s="29"/>
      <c r="AO586" s="29"/>
      <c r="AP586" s="29"/>
    </row>
    <row r="587" spans="2:42" ht="12.75">
      <c r="B587" s="44">
        <f>IF($B586="№",1,MAX($B$7:$B586)+1)</f>
        <v>581</v>
      </c>
      <c r="C587" s="45">
        <f t="shared" si="116"/>
        <v>0</v>
      </c>
      <c r="D587" s="31"/>
      <c r="E587" s="32"/>
      <c r="F587" s="32"/>
      <c r="G587" s="33"/>
      <c r="H587" s="34"/>
      <c r="I587" s="31"/>
      <c r="J587" s="34"/>
      <c r="K587" s="40">
        <f t="shared" si="109"/>
        <v>0</v>
      </c>
      <c r="L587" s="41">
        <f t="shared" si="117"/>
        <v>0</v>
      </c>
      <c r="M587" s="10">
        <f t="shared" si="110"/>
        <v>0</v>
      </c>
      <c r="N587" s="42">
        <f t="shared" si="111"/>
        <v>0</v>
      </c>
      <c r="O587" s="43">
        <f t="shared" si="112"/>
        <v>0</v>
      </c>
      <c r="P587" s="32"/>
      <c r="Q587" s="35"/>
      <c r="R587" s="36"/>
      <c r="S587" s="32"/>
      <c r="T587" s="10">
        <f t="shared" si="113"/>
        <v>0</v>
      </c>
      <c r="U587" s="11">
        <f t="shared" si="114"/>
        <v>0</v>
      </c>
      <c r="V587" s="11">
        <f t="shared" si="118"/>
        <v>0</v>
      </c>
      <c r="W587" s="12" t="str">
        <f t="shared" si="115"/>
        <v/>
      </c>
      <c r="X587" s="13">
        <f t="shared" si="119"/>
        <v>0</v>
      </c>
      <c r="Y587" s="10">
        <f t="shared" si="120"/>
        <v>625.3199999999996</v>
      </c>
      <c r="AD587" s="29"/>
      <c r="AE587" s="29"/>
      <c r="AF587" s="29"/>
      <c r="AG587" s="29"/>
      <c r="AH587" s="29"/>
      <c r="AI587" s="29"/>
      <c r="AJ587" s="29"/>
      <c r="AK587" s="29"/>
      <c r="AL587" s="29"/>
      <c r="AM587" s="29"/>
      <c r="AN587" s="29"/>
      <c r="AO587" s="29"/>
      <c r="AP587" s="29"/>
    </row>
    <row r="588" spans="2:42" ht="12.75">
      <c r="B588" s="44">
        <f>IF($B587="№",1,MAX($B$7:$B587)+1)</f>
        <v>582</v>
      </c>
      <c r="C588" s="45">
        <f t="shared" si="116"/>
        <v>0</v>
      </c>
      <c r="D588" s="31"/>
      <c r="E588" s="32"/>
      <c r="F588" s="32"/>
      <c r="G588" s="33"/>
      <c r="H588" s="34"/>
      <c r="I588" s="31"/>
      <c r="J588" s="34"/>
      <c r="K588" s="40">
        <f t="shared" si="109"/>
        <v>0</v>
      </c>
      <c r="L588" s="41">
        <f t="shared" si="117"/>
        <v>0</v>
      </c>
      <c r="M588" s="10">
        <f t="shared" si="110"/>
        <v>0</v>
      </c>
      <c r="N588" s="42">
        <f t="shared" si="111"/>
        <v>0</v>
      </c>
      <c r="O588" s="43">
        <f t="shared" si="112"/>
        <v>0</v>
      </c>
      <c r="P588" s="32"/>
      <c r="Q588" s="35"/>
      <c r="R588" s="36"/>
      <c r="S588" s="32"/>
      <c r="T588" s="10">
        <f t="shared" si="113"/>
        <v>0</v>
      </c>
      <c r="U588" s="11">
        <f t="shared" si="114"/>
        <v>0</v>
      </c>
      <c r="V588" s="11">
        <f t="shared" si="118"/>
        <v>0</v>
      </c>
      <c r="W588" s="12" t="str">
        <f t="shared" si="115"/>
        <v/>
      </c>
      <c r="X588" s="13">
        <f t="shared" si="119"/>
        <v>0</v>
      </c>
      <c r="Y588" s="10">
        <f t="shared" si="120"/>
        <v>625.3199999999996</v>
      </c>
      <c r="AD588" s="29"/>
      <c r="AE588" s="29"/>
      <c r="AF588" s="29"/>
      <c r="AG588" s="29"/>
      <c r="AH588" s="29"/>
      <c r="AI588" s="29"/>
      <c r="AJ588" s="29"/>
      <c r="AK588" s="29"/>
      <c r="AL588" s="29"/>
      <c r="AM588" s="29"/>
      <c r="AN588" s="29"/>
      <c r="AO588" s="29"/>
      <c r="AP588" s="29"/>
    </row>
    <row r="589" spans="2:42" ht="12.75">
      <c r="B589" s="44">
        <f>IF($B588="№",1,MAX($B$7:$B588)+1)</f>
        <v>583</v>
      </c>
      <c r="C589" s="45">
        <f t="shared" si="116"/>
        <v>0</v>
      </c>
      <c r="D589" s="31"/>
      <c r="E589" s="32"/>
      <c r="F589" s="32"/>
      <c r="G589" s="33"/>
      <c r="H589" s="34"/>
      <c r="I589" s="31"/>
      <c r="J589" s="34"/>
      <c r="K589" s="40">
        <f t="shared" si="109"/>
        <v>0</v>
      </c>
      <c r="L589" s="41">
        <f t="shared" si="117"/>
        <v>0</v>
      </c>
      <c r="M589" s="10">
        <f t="shared" si="110"/>
        <v>0</v>
      </c>
      <c r="N589" s="42">
        <f t="shared" si="111"/>
        <v>0</v>
      </c>
      <c r="O589" s="43">
        <f t="shared" si="112"/>
        <v>0</v>
      </c>
      <c r="P589" s="32"/>
      <c r="Q589" s="35"/>
      <c r="R589" s="36"/>
      <c r="S589" s="32"/>
      <c r="T589" s="10">
        <f t="shared" si="113"/>
        <v>0</v>
      </c>
      <c r="U589" s="11">
        <f t="shared" si="114"/>
        <v>0</v>
      </c>
      <c r="V589" s="11">
        <f t="shared" si="118"/>
        <v>0</v>
      </c>
      <c r="W589" s="12" t="str">
        <f t="shared" si="115"/>
        <v/>
      </c>
      <c r="X589" s="13">
        <f t="shared" si="119"/>
        <v>0</v>
      </c>
      <c r="Y589" s="10">
        <f t="shared" si="120"/>
        <v>625.3199999999996</v>
      </c>
      <c r="AD589" s="29"/>
      <c r="AE589" s="29"/>
      <c r="AF589" s="29"/>
      <c r="AG589" s="29"/>
      <c r="AH589" s="29"/>
      <c r="AI589" s="29"/>
      <c r="AJ589" s="29"/>
      <c r="AK589" s="29"/>
      <c r="AL589" s="29"/>
      <c r="AM589" s="29"/>
      <c r="AN589" s="29"/>
      <c r="AO589" s="29"/>
      <c r="AP589" s="29"/>
    </row>
    <row r="590" spans="2:42" ht="12.75">
      <c r="B590" s="44">
        <f>IF($B589="№",1,MAX($B$7:$B589)+1)</f>
        <v>584</v>
      </c>
      <c r="C590" s="45">
        <f t="shared" si="116"/>
        <v>0</v>
      </c>
      <c r="D590" s="31"/>
      <c r="E590" s="32"/>
      <c r="F590" s="32"/>
      <c r="G590" s="33"/>
      <c r="H590" s="34"/>
      <c r="I590" s="31"/>
      <c r="J590" s="34"/>
      <c r="K590" s="40">
        <f t="shared" si="109"/>
        <v>0</v>
      </c>
      <c r="L590" s="41">
        <f t="shared" si="117"/>
        <v>0</v>
      </c>
      <c r="M590" s="10">
        <f t="shared" si="110"/>
        <v>0</v>
      </c>
      <c r="N590" s="42">
        <f t="shared" si="111"/>
        <v>0</v>
      </c>
      <c r="O590" s="43">
        <f t="shared" si="112"/>
        <v>0</v>
      </c>
      <c r="P590" s="32"/>
      <c r="Q590" s="35"/>
      <c r="R590" s="36"/>
      <c r="S590" s="32"/>
      <c r="T590" s="10">
        <f t="shared" si="113"/>
        <v>0</v>
      </c>
      <c r="U590" s="11">
        <f t="shared" si="114"/>
        <v>0</v>
      </c>
      <c r="V590" s="11">
        <f t="shared" si="118"/>
        <v>0</v>
      </c>
      <c r="W590" s="12" t="str">
        <f t="shared" si="115"/>
        <v/>
      </c>
      <c r="X590" s="13">
        <f t="shared" si="119"/>
        <v>0</v>
      </c>
      <c r="Y590" s="10">
        <f t="shared" si="120"/>
        <v>625.3199999999996</v>
      </c>
      <c r="AD590" s="29"/>
      <c r="AE590" s="29"/>
      <c r="AF590" s="29"/>
      <c r="AG590" s="29"/>
      <c r="AH590" s="29"/>
      <c r="AI590" s="29"/>
      <c r="AJ590" s="29"/>
      <c r="AK590" s="29"/>
      <c r="AL590" s="29"/>
      <c r="AM590" s="29"/>
      <c r="AN590" s="29"/>
      <c r="AO590" s="29"/>
      <c r="AP590" s="29"/>
    </row>
    <row r="591" spans="2:42" ht="12.75">
      <c r="B591" s="44">
        <f>IF($B590="№",1,MAX($B$7:$B590)+1)</f>
        <v>585</v>
      </c>
      <c r="C591" s="45">
        <f t="shared" si="116"/>
        <v>0</v>
      </c>
      <c r="D591" s="31"/>
      <c r="E591" s="32"/>
      <c r="F591" s="32"/>
      <c r="G591" s="33"/>
      <c r="H591" s="34"/>
      <c r="I591" s="31"/>
      <c r="J591" s="34"/>
      <c r="K591" s="40">
        <f t="shared" si="109"/>
        <v>0</v>
      </c>
      <c r="L591" s="41">
        <f t="shared" si="117"/>
        <v>0</v>
      </c>
      <c r="M591" s="10">
        <f t="shared" si="110"/>
        <v>0</v>
      </c>
      <c r="N591" s="42">
        <f t="shared" si="111"/>
        <v>0</v>
      </c>
      <c r="O591" s="43">
        <f t="shared" si="112"/>
        <v>0</v>
      </c>
      <c r="P591" s="32"/>
      <c r="Q591" s="35"/>
      <c r="R591" s="36"/>
      <c r="S591" s="32"/>
      <c r="T591" s="10">
        <f t="shared" si="113"/>
        <v>0</v>
      </c>
      <c r="U591" s="11">
        <f t="shared" si="114"/>
        <v>0</v>
      </c>
      <c r="V591" s="11">
        <f t="shared" si="118"/>
        <v>0</v>
      </c>
      <c r="W591" s="12" t="str">
        <f t="shared" si="115"/>
        <v/>
      </c>
      <c r="X591" s="13">
        <f t="shared" si="119"/>
        <v>0</v>
      </c>
      <c r="Y591" s="10">
        <f t="shared" si="120"/>
        <v>625.3199999999996</v>
      </c>
      <c r="AD591" s="29"/>
      <c r="AE591" s="29"/>
      <c r="AF591" s="29"/>
      <c r="AG591" s="29"/>
      <c r="AH591" s="29"/>
      <c r="AI591" s="29"/>
      <c r="AJ591" s="29"/>
      <c r="AK591" s="29"/>
      <c r="AL591" s="29"/>
      <c r="AM591" s="29"/>
      <c r="AN591" s="29"/>
      <c r="AO591" s="29"/>
      <c r="AP591" s="29"/>
    </row>
    <row r="592" spans="2:42" ht="12.75">
      <c r="B592" s="44">
        <f>IF($B591="№",1,MAX($B$7:$B591)+1)</f>
        <v>586</v>
      </c>
      <c r="C592" s="45">
        <f t="shared" si="116"/>
        <v>0</v>
      </c>
      <c r="D592" s="31"/>
      <c r="E592" s="32"/>
      <c r="F592" s="32"/>
      <c r="G592" s="33"/>
      <c r="H592" s="34"/>
      <c r="I592" s="31"/>
      <c r="J592" s="34"/>
      <c r="K592" s="40">
        <f t="shared" si="109"/>
        <v>0</v>
      </c>
      <c r="L592" s="41">
        <f t="shared" si="117"/>
        <v>0</v>
      </c>
      <c r="M592" s="10">
        <f t="shared" si="110"/>
        <v>0</v>
      </c>
      <c r="N592" s="42">
        <f t="shared" si="111"/>
        <v>0</v>
      </c>
      <c r="O592" s="43">
        <f t="shared" si="112"/>
        <v>0</v>
      </c>
      <c r="P592" s="32"/>
      <c r="Q592" s="35"/>
      <c r="R592" s="36"/>
      <c r="S592" s="32"/>
      <c r="T592" s="10">
        <f t="shared" si="113"/>
        <v>0</v>
      </c>
      <c r="U592" s="11">
        <f t="shared" si="114"/>
        <v>0</v>
      </c>
      <c r="V592" s="11">
        <f t="shared" si="118"/>
        <v>0</v>
      </c>
      <c r="W592" s="12" t="str">
        <f t="shared" si="115"/>
        <v/>
      </c>
      <c r="X592" s="13">
        <f t="shared" si="119"/>
        <v>0</v>
      </c>
      <c r="Y592" s="10">
        <f t="shared" si="120"/>
        <v>625.3199999999996</v>
      </c>
      <c r="AD592" s="29"/>
      <c r="AE592" s="29"/>
      <c r="AF592" s="29"/>
      <c r="AG592" s="29"/>
      <c r="AH592" s="29"/>
      <c r="AI592" s="29"/>
      <c r="AJ592" s="29"/>
      <c r="AK592" s="29"/>
      <c r="AL592" s="29"/>
      <c r="AM592" s="29"/>
      <c r="AN592" s="29"/>
      <c r="AO592" s="29"/>
      <c r="AP592" s="29"/>
    </row>
    <row r="593" spans="2:42" ht="12.75">
      <c r="B593" s="44">
        <f>IF($B592="№",1,MAX($B$7:$B592)+1)</f>
        <v>587</v>
      </c>
      <c r="C593" s="45">
        <f t="shared" si="116"/>
        <v>0</v>
      </c>
      <c r="D593" s="31"/>
      <c r="E593" s="32"/>
      <c r="F593" s="32"/>
      <c r="G593" s="33"/>
      <c r="H593" s="34"/>
      <c r="I593" s="31"/>
      <c r="J593" s="34"/>
      <c r="K593" s="40">
        <f t="shared" si="109"/>
        <v>0</v>
      </c>
      <c r="L593" s="41">
        <f t="shared" si="117"/>
        <v>0</v>
      </c>
      <c r="M593" s="10">
        <f t="shared" si="110"/>
        <v>0</v>
      </c>
      <c r="N593" s="42">
        <f t="shared" si="111"/>
        <v>0</v>
      </c>
      <c r="O593" s="43">
        <f t="shared" si="112"/>
        <v>0</v>
      </c>
      <c r="P593" s="32"/>
      <c r="Q593" s="35"/>
      <c r="R593" s="36"/>
      <c r="S593" s="32"/>
      <c r="T593" s="10">
        <f t="shared" si="113"/>
        <v>0</v>
      </c>
      <c r="U593" s="11">
        <f t="shared" si="114"/>
        <v>0</v>
      </c>
      <c r="V593" s="11">
        <f t="shared" si="118"/>
        <v>0</v>
      </c>
      <c r="W593" s="12" t="str">
        <f t="shared" si="115"/>
        <v/>
      </c>
      <c r="X593" s="13">
        <f t="shared" si="119"/>
        <v>0</v>
      </c>
      <c r="Y593" s="10">
        <f t="shared" si="120"/>
        <v>625.3199999999996</v>
      </c>
      <c r="AD593" s="29"/>
      <c r="AE593" s="29"/>
      <c r="AF593" s="29"/>
      <c r="AG593" s="29"/>
      <c r="AH593" s="29"/>
      <c r="AI593" s="29"/>
      <c r="AJ593" s="29"/>
      <c r="AK593" s="29"/>
      <c r="AL593" s="29"/>
      <c r="AM593" s="29"/>
      <c r="AN593" s="29"/>
      <c r="AO593" s="29"/>
      <c r="AP593" s="29"/>
    </row>
    <row r="594" spans="2:42" ht="12.75">
      <c r="B594" s="44">
        <f>IF($B593="№",1,MAX($B$7:$B593)+1)</f>
        <v>588</v>
      </c>
      <c r="C594" s="45">
        <f t="shared" si="116"/>
        <v>0</v>
      </c>
      <c r="D594" s="31"/>
      <c r="E594" s="32"/>
      <c r="F594" s="32"/>
      <c r="G594" s="33"/>
      <c r="H594" s="34"/>
      <c r="I594" s="31"/>
      <c r="J594" s="34"/>
      <c r="K594" s="40">
        <f t="shared" si="109"/>
        <v>0</v>
      </c>
      <c r="L594" s="41">
        <f t="shared" si="117"/>
        <v>0</v>
      </c>
      <c r="M594" s="10">
        <f t="shared" si="110"/>
        <v>0</v>
      </c>
      <c r="N594" s="42">
        <f t="shared" si="111"/>
        <v>0</v>
      </c>
      <c r="O594" s="43">
        <f t="shared" si="112"/>
        <v>0</v>
      </c>
      <c r="P594" s="32"/>
      <c r="Q594" s="35"/>
      <c r="R594" s="36"/>
      <c r="S594" s="32"/>
      <c r="T594" s="10">
        <f t="shared" si="113"/>
        <v>0</v>
      </c>
      <c r="U594" s="11">
        <f t="shared" si="114"/>
        <v>0</v>
      </c>
      <c r="V594" s="11">
        <f t="shared" si="118"/>
        <v>0</v>
      </c>
      <c r="W594" s="12" t="str">
        <f t="shared" si="115"/>
        <v/>
      </c>
      <c r="X594" s="13">
        <f t="shared" si="119"/>
        <v>0</v>
      </c>
      <c r="Y594" s="10">
        <f t="shared" si="120"/>
        <v>625.3199999999996</v>
      </c>
      <c r="AD594" s="29"/>
      <c r="AE594" s="29"/>
      <c r="AF594" s="29"/>
      <c r="AG594" s="29"/>
      <c r="AH594" s="29"/>
      <c r="AI594" s="29"/>
      <c r="AJ594" s="29"/>
      <c r="AK594" s="29"/>
      <c r="AL594" s="29"/>
      <c r="AM594" s="29"/>
      <c r="AN594" s="29"/>
      <c r="AO594" s="29"/>
      <c r="AP594" s="29"/>
    </row>
    <row r="595" spans="2:42" ht="12.75">
      <c r="B595" s="44">
        <f>IF($B594="№",1,MAX($B$7:$B594)+1)</f>
        <v>589</v>
      </c>
      <c r="C595" s="45">
        <f t="shared" si="116"/>
        <v>0</v>
      </c>
      <c r="D595" s="31"/>
      <c r="E595" s="32"/>
      <c r="F595" s="32"/>
      <c r="G595" s="33"/>
      <c r="H595" s="34"/>
      <c r="I595" s="31"/>
      <c r="J595" s="34"/>
      <c r="K595" s="40">
        <f t="shared" si="109"/>
        <v>0</v>
      </c>
      <c r="L595" s="41">
        <f t="shared" si="117"/>
        <v>0</v>
      </c>
      <c r="M595" s="10">
        <f t="shared" si="110"/>
        <v>0</v>
      </c>
      <c r="N595" s="42">
        <f t="shared" si="111"/>
        <v>0</v>
      </c>
      <c r="O595" s="43">
        <f t="shared" si="112"/>
        <v>0</v>
      </c>
      <c r="P595" s="32"/>
      <c r="Q595" s="35"/>
      <c r="R595" s="36"/>
      <c r="S595" s="32"/>
      <c r="T595" s="10">
        <f t="shared" si="113"/>
        <v>0</v>
      </c>
      <c r="U595" s="11">
        <f t="shared" si="114"/>
        <v>0</v>
      </c>
      <c r="V595" s="11">
        <f t="shared" si="118"/>
        <v>0</v>
      </c>
      <c r="W595" s="12" t="str">
        <f t="shared" si="115"/>
        <v/>
      </c>
      <c r="X595" s="13">
        <f t="shared" si="119"/>
        <v>0</v>
      </c>
      <c r="Y595" s="10">
        <f t="shared" si="120"/>
        <v>625.3199999999996</v>
      </c>
      <c r="AD595" s="29"/>
      <c r="AE595" s="29"/>
      <c r="AF595" s="29"/>
      <c r="AG595" s="29"/>
      <c r="AH595" s="29"/>
      <c r="AI595" s="29"/>
      <c r="AJ595" s="29"/>
      <c r="AK595" s="29"/>
      <c r="AL595" s="29"/>
      <c r="AM595" s="29"/>
      <c r="AN595" s="29"/>
      <c r="AO595" s="29"/>
      <c r="AP595" s="29"/>
    </row>
    <row r="596" spans="2:42" ht="12.75">
      <c r="B596" s="44">
        <f>IF($B595="№",1,MAX($B$7:$B595)+1)</f>
        <v>590</v>
      </c>
      <c r="C596" s="45">
        <f t="shared" si="116"/>
        <v>0</v>
      </c>
      <c r="D596" s="31"/>
      <c r="E596" s="32"/>
      <c r="F596" s="32"/>
      <c r="G596" s="33"/>
      <c r="H596" s="34"/>
      <c r="I596" s="31"/>
      <c r="J596" s="34"/>
      <c r="K596" s="40">
        <f t="shared" si="109"/>
        <v>0</v>
      </c>
      <c r="L596" s="41">
        <f t="shared" si="117"/>
        <v>0</v>
      </c>
      <c r="M596" s="10">
        <f t="shared" si="110"/>
        <v>0</v>
      </c>
      <c r="N596" s="42">
        <f t="shared" si="111"/>
        <v>0</v>
      </c>
      <c r="O596" s="43">
        <f t="shared" si="112"/>
        <v>0</v>
      </c>
      <c r="P596" s="32"/>
      <c r="Q596" s="35"/>
      <c r="R596" s="36"/>
      <c r="S596" s="32"/>
      <c r="T596" s="10">
        <f t="shared" si="113"/>
        <v>0</v>
      </c>
      <c r="U596" s="11">
        <f t="shared" si="114"/>
        <v>0</v>
      </c>
      <c r="V596" s="11">
        <f t="shared" si="118"/>
        <v>0</v>
      </c>
      <c r="W596" s="12" t="str">
        <f t="shared" si="115"/>
        <v/>
      </c>
      <c r="X596" s="13">
        <f t="shared" si="119"/>
        <v>0</v>
      </c>
      <c r="Y596" s="10">
        <f t="shared" si="120"/>
        <v>625.3199999999996</v>
      </c>
      <c r="AD596" s="29"/>
      <c r="AE596" s="29"/>
      <c r="AF596" s="29"/>
      <c r="AG596" s="29"/>
      <c r="AH596" s="29"/>
      <c r="AI596" s="29"/>
      <c r="AJ596" s="29"/>
      <c r="AK596" s="29"/>
      <c r="AL596" s="29"/>
      <c r="AM596" s="29"/>
      <c r="AN596" s="29"/>
      <c r="AO596" s="29"/>
      <c r="AP596" s="29"/>
    </row>
    <row r="597" spans="2:42" ht="12.75">
      <c r="B597" s="44">
        <f>IF($B596="№",1,MAX($B$7:$B596)+1)</f>
        <v>591</v>
      </c>
      <c r="C597" s="45">
        <f t="shared" si="116"/>
        <v>0</v>
      </c>
      <c r="D597" s="31"/>
      <c r="E597" s="32"/>
      <c r="F597" s="32"/>
      <c r="G597" s="33"/>
      <c r="H597" s="34"/>
      <c r="I597" s="31"/>
      <c r="J597" s="34"/>
      <c r="K597" s="40">
        <f t="shared" si="109"/>
        <v>0</v>
      </c>
      <c r="L597" s="41">
        <f t="shared" si="117"/>
        <v>0</v>
      </c>
      <c r="M597" s="10">
        <f t="shared" si="110"/>
        <v>0</v>
      </c>
      <c r="N597" s="42">
        <f t="shared" si="111"/>
        <v>0</v>
      </c>
      <c r="O597" s="43">
        <f t="shared" si="112"/>
        <v>0</v>
      </c>
      <c r="P597" s="32"/>
      <c r="Q597" s="35"/>
      <c r="R597" s="36"/>
      <c r="S597" s="32"/>
      <c r="T597" s="10">
        <f t="shared" si="113"/>
        <v>0</v>
      </c>
      <c r="U597" s="11">
        <f t="shared" si="114"/>
        <v>0</v>
      </c>
      <c r="V597" s="11">
        <f t="shared" si="118"/>
        <v>0</v>
      </c>
      <c r="W597" s="12" t="str">
        <f t="shared" si="115"/>
        <v/>
      </c>
      <c r="X597" s="13">
        <f t="shared" si="119"/>
        <v>0</v>
      </c>
      <c r="Y597" s="10">
        <f t="shared" si="120"/>
        <v>625.3199999999996</v>
      </c>
      <c r="AD597" s="29"/>
      <c r="AE597" s="29"/>
      <c r="AF597" s="29"/>
      <c r="AG597" s="29"/>
      <c r="AH597" s="29"/>
      <c r="AI597" s="29"/>
      <c r="AJ597" s="29"/>
      <c r="AK597" s="29"/>
      <c r="AL597" s="29"/>
      <c r="AM597" s="29"/>
      <c r="AN597" s="29"/>
      <c r="AO597" s="29"/>
      <c r="AP597" s="29"/>
    </row>
    <row r="598" spans="2:42" ht="12.75">
      <c r="B598" s="44">
        <f>IF($B597="№",1,MAX($B$7:$B597)+1)</f>
        <v>592</v>
      </c>
      <c r="C598" s="45">
        <f t="shared" si="116"/>
        <v>0</v>
      </c>
      <c r="D598" s="31"/>
      <c r="E598" s="32"/>
      <c r="F598" s="32"/>
      <c r="G598" s="33"/>
      <c r="H598" s="34"/>
      <c r="I598" s="31"/>
      <c r="J598" s="34"/>
      <c r="K598" s="40">
        <f t="shared" si="109"/>
        <v>0</v>
      </c>
      <c r="L598" s="41">
        <f t="shared" si="117"/>
        <v>0</v>
      </c>
      <c r="M598" s="10">
        <f t="shared" si="110"/>
        <v>0</v>
      </c>
      <c r="N598" s="42">
        <f t="shared" si="111"/>
        <v>0</v>
      </c>
      <c r="O598" s="43">
        <f t="shared" si="112"/>
        <v>0</v>
      </c>
      <c r="P598" s="32"/>
      <c r="Q598" s="35"/>
      <c r="R598" s="36"/>
      <c r="S598" s="32"/>
      <c r="T598" s="10">
        <f t="shared" si="113"/>
        <v>0</v>
      </c>
      <c r="U598" s="11">
        <f t="shared" si="114"/>
        <v>0</v>
      </c>
      <c r="V598" s="11">
        <f t="shared" si="118"/>
        <v>0</v>
      </c>
      <c r="W598" s="12" t="str">
        <f t="shared" si="115"/>
        <v/>
      </c>
      <c r="X598" s="13">
        <f t="shared" si="119"/>
        <v>0</v>
      </c>
      <c r="Y598" s="10">
        <f t="shared" si="120"/>
        <v>625.3199999999996</v>
      </c>
      <c r="AD598" s="29"/>
      <c r="AE598" s="29"/>
      <c r="AF598" s="29"/>
      <c r="AG598" s="29"/>
      <c r="AH598" s="29"/>
      <c r="AI598" s="29"/>
      <c r="AJ598" s="29"/>
      <c r="AK598" s="29"/>
      <c r="AL598" s="29"/>
      <c r="AM598" s="29"/>
      <c r="AN598" s="29"/>
      <c r="AO598" s="29"/>
      <c r="AP598" s="29"/>
    </row>
    <row r="599" spans="2:42" ht="12.75">
      <c r="B599" s="44">
        <f>IF($B598="№",1,MAX($B$7:$B598)+1)</f>
        <v>593</v>
      </c>
      <c r="C599" s="45">
        <f t="shared" si="116"/>
        <v>0</v>
      </c>
      <c r="D599" s="31"/>
      <c r="E599" s="32"/>
      <c r="F599" s="32"/>
      <c r="G599" s="33"/>
      <c r="H599" s="34"/>
      <c r="I599" s="31"/>
      <c r="J599" s="34"/>
      <c r="K599" s="40">
        <f t="shared" si="109"/>
        <v>0</v>
      </c>
      <c r="L599" s="41">
        <f t="shared" si="117"/>
        <v>0</v>
      </c>
      <c r="M599" s="10">
        <f t="shared" si="110"/>
        <v>0</v>
      </c>
      <c r="N599" s="42">
        <f t="shared" si="111"/>
        <v>0</v>
      </c>
      <c r="O599" s="43">
        <f t="shared" si="112"/>
        <v>0</v>
      </c>
      <c r="P599" s="32"/>
      <c r="Q599" s="35"/>
      <c r="R599" s="36"/>
      <c r="S599" s="32"/>
      <c r="T599" s="10">
        <f t="shared" si="113"/>
        <v>0</v>
      </c>
      <c r="U599" s="11">
        <f t="shared" si="114"/>
        <v>0</v>
      </c>
      <c r="V599" s="11">
        <f t="shared" si="118"/>
        <v>0</v>
      </c>
      <c r="W599" s="12" t="str">
        <f t="shared" si="115"/>
        <v/>
      </c>
      <c r="X599" s="13">
        <f t="shared" si="119"/>
        <v>0</v>
      </c>
      <c r="Y599" s="10">
        <f t="shared" si="120"/>
        <v>625.3199999999996</v>
      </c>
      <c r="AD599" s="29"/>
      <c r="AE599" s="29"/>
      <c r="AF599" s="29"/>
      <c r="AG599" s="29"/>
      <c r="AH599" s="29"/>
      <c r="AI599" s="29"/>
      <c r="AJ599" s="29"/>
      <c r="AK599" s="29"/>
      <c r="AL599" s="29"/>
      <c r="AM599" s="29"/>
      <c r="AN599" s="29"/>
      <c r="AO599" s="29"/>
      <c r="AP599" s="29"/>
    </row>
    <row r="600" spans="2:42" ht="12.75">
      <c r="B600" s="44">
        <f>IF($B599="№",1,MAX($B$7:$B599)+1)</f>
        <v>594</v>
      </c>
      <c r="C600" s="45">
        <f t="shared" si="116"/>
        <v>0</v>
      </c>
      <c r="D600" s="31"/>
      <c r="E600" s="32"/>
      <c r="F600" s="32"/>
      <c r="G600" s="33"/>
      <c r="H600" s="34"/>
      <c r="I600" s="31"/>
      <c r="J600" s="34"/>
      <c r="K600" s="40">
        <f t="shared" si="109"/>
        <v>0</v>
      </c>
      <c r="L600" s="41">
        <f t="shared" si="117"/>
        <v>0</v>
      </c>
      <c r="M600" s="10">
        <f t="shared" si="110"/>
        <v>0</v>
      </c>
      <c r="N600" s="42">
        <f t="shared" si="111"/>
        <v>0</v>
      </c>
      <c r="O600" s="43">
        <f t="shared" si="112"/>
        <v>0</v>
      </c>
      <c r="P600" s="32"/>
      <c r="Q600" s="35"/>
      <c r="R600" s="36"/>
      <c r="S600" s="32"/>
      <c r="T600" s="10">
        <f t="shared" si="113"/>
        <v>0</v>
      </c>
      <c r="U600" s="11">
        <f t="shared" si="114"/>
        <v>0</v>
      </c>
      <c r="V600" s="11">
        <f t="shared" si="118"/>
        <v>0</v>
      </c>
      <c r="W600" s="12" t="str">
        <f t="shared" si="115"/>
        <v/>
      </c>
      <c r="X600" s="13">
        <f t="shared" si="119"/>
        <v>0</v>
      </c>
      <c r="Y600" s="10">
        <f t="shared" si="120"/>
        <v>625.3199999999996</v>
      </c>
      <c r="AD600" s="29"/>
      <c r="AE600" s="29"/>
      <c r="AF600" s="29"/>
      <c r="AG600" s="29"/>
      <c r="AH600" s="29"/>
      <c r="AI600" s="29"/>
      <c r="AJ600" s="29"/>
      <c r="AK600" s="29"/>
      <c r="AL600" s="29"/>
      <c r="AM600" s="29"/>
      <c r="AN600" s="29"/>
      <c r="AO600" s="29"/>
      <c r="AP600" s="29"/>
    </row>
    <row r="601" spans="2:42" ht="12.75">
      <c r="B601" s="44">
        <f>IF($B600="№",1,MAX($B$7:$B600)+1)</f>
        <v>595</v>
      </c>
      <c r="C601" s="45">
        <f t="shared" si="116"/>
        <v>0</v>
      </c>
      <c r="D601" s="31"/>
      <c r="E601" s="32"/>
      <c r="F601" s="32"/>
      <c r="G601" s="33"/>
      <c r="H601" s="34"/>
      <c r="I601" s="31"/>
      <c r="J601" s="34"/>
      <c r="K601" s="40">
        <f t="shared" si="109"/>
        <v>0</v>
      </c>
      <c r="L601" s="41">
        <f t="shared" si="117"/>
        <v>0</v>
      </c>
      <c r="M601" s="10">
        <f t="shared" si="110"/>
        <v>0</v>
      </c>
      <c r="N601" s="42">
        <f t="shared" si="111"/>
        <v>0</v>
      </c>
      <c r="O601" s="43">
        <f t="shared" si="112"/>
        <v>0</v>
      </c>
      <c r="P601" s="32"/>
      <c r="Q601" s="35"/>
      <c r="R601" s="36"/>
      <c r="S601" s="32"/>
      <c r="T601" s="10">
        <f t="shared" si="113"/>
        <v>0</v>
      </c>
      <c r="U601" s="11">
        <f t="shared" si="114"/>
        <v>0</v>
      </c>
      <c r="V601" s="11">
        <f t="shared" si="118"/>
        <v>0</v>
      </c>
      <c r="W601" s="12" t="str">
        <f t="shared" si="115"/>
        <v/>
      </c>
      <c r="X601" s="13">
        <f t="shared" si="119"/>
        <v>0</v>
      </c>
      <c r="Y601" s="10">
        <f t="shared" si="120"/>
        <v>625.3199999999996</v>
      </c>
      <c r="AD601" s="29"/>
      <c r="AE601" s="29"/>
      <c r="AF601" s="29"/>
      <c r="AG601" s="29"/>
      <c r="AH601" s="29"/>
      <c r="AI601" s="29"/>
      <c r="AJ601" s="29"/>
      <c r="AK601" s="29"/>
      <c r="AL601" s="29"/>
      <c r="AM601" s="29"/>
      <c r="AN601" s="29"/>
      <c r="AO601" s="29"/>
      <c r="AP601" s="29"/>
    </row>
    <row r="602" spans="2:42" ht="12.75">
      <c r="B602" s="44">
        <f>IF($B601="№",1,MAX($B$7:$B601)+1)</f>
        <v>596</v>
      </c>
      <c r="C602" s="45">
        <f t="shared" si="116"/>
        <v>0</v>
      </c>
      <c r="D602" s="31"/>
      <c r="E602" s="32"/>
      <c r="F602" s="32"/>
      <c r="G602" s="33"/>
      <c r="H602" s="34"/>
      <c r="I602" s="31"/>
      <c r="J602" s="34"/>
      <c r="K602" s="40">
        <f t="shared" si="109"/>
        <v>0</v>
      </c>
      <c r="L602" s="41">
        <f t="shared" si="117"/>
        <v>0</v>
      </c>
      <c r="M602" s="10">
        <f t="shared" si="110"/>
        <v>0</v>
      </c>
      <c r="N602" s="42">
        <f t="shared" si="111"/>
        <v>0</v>
      </c>
      <c r="O602" s="43">
        <f t="shared" si="112"/>
        <v>0</v>
      </c>
      <c r="P602" s="32"/>
      <c r="Q602" s="35"/>
      <c r="R602" s="36"/>
      <c r="S602" s="32"/>
      <c r="T602" s="10">
        <f t="shared" si="113"/>
        <v>0</v>
      </c>
      <c r="U602" s="11">
        <f t="shared" si="114"/>
        <v>0</v>
      </c>
      <c r="V602" s="11">
        <f t="shared" si="118"/>
        <v>0</v>
      </c>
      <c r="W602" s="12" t="str">
        <f t="shared" si="115"/>
        <v/>
      </c>
      <c r="X602" s="13">
        <f t="shared" si="119"/>
        <v>0</v>
      </c>
      <c r="Y602" s="10">
        <f t="shared" si="120"/>
        <v>625.3199999999996</v>
      </c>
      <c r="AD602" s="29"/>
      <c r="AE602" s="29"/>
      <c r="AF602" s="29"/>
      <c r="AG602" s="29"/>
      <c r="AH602" s="29"/>
      <c r="AI602" s="29"/>
      <c r="AJ602" s="29"/>
      <c r="AK602" s="29"/>
      <c r="AL602" s="29"/>
      <c r="AM602" s="29"/>
      <c r="AN602" s="29"/>
      <c r="AO602" s="29"/>
      <c r="AP602" s="29"/>
    </row>
    <row r="603" spans="2:42" ht="12.75">
      <c r="B603" s="44">
        <f>IF($B602="№",1,MAX($B$7:$B602)+1)</f>
        <v>597</v>
      </c>
      <c r="C603" s="45">
        <f t="shared" si="116"/>
        <v>0</v>
      </c>
      <c r="D603" s="31"/>
      <c r="E603" s="32"/>
      <c r="F603" s="32"/>
      <c r="G603" s="33"/>
      <c r="H603" s="34"/>
      <c r="I603" s="31"/>
      <c r="J603" s="34"/>
      <c r="K603" s="40">
        <f t="shared" si="109"/>
        <v>0</v>
      </c>
      <c r="L603" s="41">
        <f t="shared" si="117"/>
        <v>0</v>
      </c>
      <c r="M603" s="10">
        <f t="shared" si="110"/>
        <v>0</v>
      </c>
      <c r="N603" s="42">
        <f t="shared" si="111"/>
        <v>0</v>
      </c>
      <c r="O603" s="43">
        <f t="shared" si="112"/>
        <v>0</v>
      </c>
      <c r="P603" s="32"/>
      <c r="Q603" s="35"/>
      <c r="R603" s="36"/>
      <c r="S603" s="32"/>
      <c r="T603" s="10">
        <f t="shared" si="113"/>
        <v>0</v>
      </c>
      <c r="U603" s="11">
        <f t="shared" si="114"/>
        <v>0</v>
      </c>
      <c r="V603" s="11">
        <f t="shared" si="118"/>
        <v>0</v>
      </c>
      <c r="W603" s="12" t="str">
        <f t="shared" si="115"/>
        <v/>
      </c>
      <c r="X603" s="13">
        <f t="shared" si="119"/>
        <v>0</v>
      </c>
      <c r="Y603" s="10">
        <f t="shared" si="120"/>
        <v>625.3199999999996</v>
      </c>
      <c r="AD603" s="29"/>
      <c r="AE603" s="29"/>
      <c r="AF603" s="29"/>
      <c r="AG603" s="29"/>
      <c r="AH603" s="29"/>
      <c r="AI603" s="29"/>
      <c r="AJ603" s="29"/>
      <c r="AK603" s="29"/>
      <c r="AL603" s="29"/>
      <c r="AM603" s="29"/>
      <c r="AN603" s="29"/>
      <c r="AO603" s="29"/>
      <c r="AP603" s="29"/>
    </row>
    <row r="604" spans="2:42" ht="12.75">
      <c r="B604" s="44">
        <f>IF($B603="№",1,MAX($B$7:$B603)+1)</f>
        <v>598</v>
      </c>
      <c r="C604" s="45">
        <f t="shared" si="116"/>
        <v>0</v>
      </c>
      <c r="D604" s="31"/>
      <c r="E604" s="32"/>
      <c r="F604" s="32"/>
      <c r="G604" s="33"/>
      <c r="H604" s="34"/>
      <c r="I604" s="31"/>
      <c r="J604" s="34"/>
      <c r="K604" s="40">
        <f t="shared" si="109"/>
        <v>0</v>
      </c>
      <c r="L604" s="41">
        <f t="shared" si="117"/>
        <v>0</v>
      </c>
      <c r="M604" s="10">
        <f t="shared" si="110"/>
        <v>0</v>
      </c>
      <c r="N604" s="42">
        <f t="shared" si="111"/>
        <v>0</v>
      </c>
      <c r="O604" s="43">
        <f t="shared" si="112"/>
        <v>0</v>
      </c>
      <c r="P604" s="32"/>
      <c r="Q604" s="35"/>
      <c r="R604" s="36"/>
      <c r="S604" s="32"/>
      <c r="T604" s="10">
        <f t="shared" si="113"/>
        <v>0</v>
      </c>
      <c r="U604" s="11">
        <f t="shared" si="114"/>
        <v>0</v>
      </c>
      <c r="V604" s="11">
        <f t="shared" si="118"/>
        <v>0</v>
      </c>
      <c r="W604" s="12" t="str">
        <f t="shared" si="115"/>
        <v/>
      </c>
      <c r="X604" s="13">
        <f t="shared" si="119"/>
        <v>0</v>
      </c>
      <c r="Y604" s="10">
        <f t="shared" si="120"/>
        <v>625.3199999999996</v>
      </c>
      <c r="AD604" s="29"/>
      <c r="AE604" s="29"/>
      <c r="AF604" s="29"/>
      <c r="AG604" s="29"/>
      <c r="AH604" s="29"/>
      <c r="AI604" s="29"/>
      <c r="AJ604" s="29"/>
      <c r="AK604" s="29"/>
      <c r="AL604" s="29"/>
      <c r="AM604" s="29"/>
      <c r="AN604" s="29"/>
      <c r="AO604" s="29"/>
      <c r="AP604" s="29"/>
    </row>
    <row r="605" spans="2:42" ht="12.75">
      <c r="B605" s="44">
        <f>IF($B604="№",1,MAX($B$7:$B604)+1)</f>
        <v>599</v>
      </c>
      <c r="C605" s="45">
        <f t="shared" si="116"/>
        <v>0</v>
      </c>
      <c r="D605" s="31"/>
      <c r="E605" s="32"/>
      <c r="F605" s="32"/>
      <c r="G605" s="33"/>
      <c r="H605" s="34"/>
      <c r="I605" s="31"/>
      <c r="J605" s="34"/>
      <c r="K605" s="40">
        <f t="shared" si="109"/>
        <v>0</v>
      </c>
      <c r="L605" s="41">
        <f t="shared" si="117"/>
        <v>0</v>
      </c>
      <c r="M605" s="10">
        <f t="shared" si="110"/>
        <v>0</v>
      </c>
      <c r="N605" s="42">
        <f t="shared" si="111"/>
        <v>0</v>
      </c>
      <c r="O605" s="43">
        <f t="shared" si="112"/>
        <v>0</v>
      </c>
      <c r="P605" s="32"/>
      <c r="Q605" s="35"/>
      <c r="R605" s="36"/>
      <c r="S605" s="32"/>
      <c r="T605" s="10">
        <f t="shared" si="113"/>
        <v>0</v>
      </c>
      <c r="U605" s="11">
        <f t="shared" si="114"/>
        <v>0</v>
      </c>
      <c r="V605" s="11">
        <f t="shared" si="118"/>
        <v>0</v>
      </c>
      <c r="W605" s="12" t="str">
        <f t="shared" si="115"/>
        <v/>
      </c>
      <c r="X605" s="13">
        <f t="shared" si="119"/>
        <v>0</v>
      </c>
      <c r="Y605" s="10">
        <f t="shared" si="120"/>
        <v>625.3199999999996</v>
      </c>
      <c r="AD605" s="29"/>
      <c r="AE605" s="29"/>
      <c r="AF605" s="29"/>
      <c r="AG605" s="29"/>
      <c r="AH605" s="29"/>
      <c r="AI605" s="29"/>
      <c r="AJ605" s="29"/>
      <c r="AK605" s="29"/>
      <c r="AL605" s="29"/>
      <c r="AM605" s="29"/>
      <c r="AN605" s="29"/>
      <c r="AO605" s="29"/>
      <c r="AP605" s="29"/>
    </row>
    <row r="606" spans="2:42" ht="12.75">
      <c r="B606" s="44">
        <f>IF($B605="№",1,MAX($B$7:$B605)+1)</f>
        <v>600</v>
      </c>
      <c r="C606" s="45">
        <f t="shared" si="116"/>
        <v>0</v>
      </c>
      <c r="D606" s="31"/>
      <c r="E606" s="32"/>
      <c r="F606" s="32"/>
      <c r="G606" s="33"/>
      <c r="H606" s="34"/>
      <c r="I606" s="31"/>
      <c r="J606" s="34"/>
      <c r="K606" s="40">
        <f t="shared" si="109"/>
        <v>0</v>
      </c>
      <c r="L606" s="41">
        <f t="shared" si="117"/>
        <v>0</v>
      </c>
      <c r="M606" s="10">
        <f t="shared" si="110"/>
        <v>0</v>
      </c>
      <c r="N606" s="42">
        <f t="shared" si="111"/>
        <v>0</v>
      </c>
      <c r="O606" s="43">
        <f t="shared" si="112"/>
        <v>0</v>
      </c>
      <c r="P606" s="32"/>
      <c r="Q606" s="35"/>
      <c r="R606" s="36"/>
      <c r="S606" s="32"/>
      <c r="T606" s="10">
        <f t="shared" si="113"/>
        <v>0</v>
      </c>
      <c r="U606" s="11">
        <f t="shared" si="114"/>
        <v>0</v>
      </c>
      <c r="V606" s="11">
        <f t="shared" si="118"/>
        <v>0</v>
      </c>
      <c r="W606" s="12" t="str">
        <f t="shared" si="115"/>
        <v/>
      </c>
      <c r="X606" s="13">
        <f t="shared" si="119"/>
        <v>0</v>
      </c>
      <c r="Y606" s="10">
        <f t="shared" si="120"/>
        <v>625.3199999999996</v>
      </c>
      <c r="AD606" s="29"/>
      <c r="AE606" s="29"/>
      <c r="AF606" s="29"/>
      <c r="AG606" s="29"/>
      <c r="AH606" s="29"/>
      <c r="AI606" s="29"/>
      <c r="AJ606" s="29"/>
      <c r="AK606" s="29"/>
      <c r="AL606" s="29"/>
      <c r="AM606" s="29"/>
      <c r="AN606" s="29"/>
      <c r="AO606" s="29"/>
      <c r="AP606" s="29"/>
    </row>
    <row r="607" spans="2:42" ht="12.75">
      <c r="B607" s="44">
        <f>IF($B606="№",1,MAX($B$7:$B606)+1)</f>
        <v>601</v>
      </c>
      <c r="C607" s="45">
        <f t="shared" si="116"/>
        <v>0</v>
      </c>
      <c r="D607" s="31"/>
      <c r="E607" s="32"/>
      <c r="F607" s="32"/>
      <c r="G607" s="33"/>
      <c r="H607" s="34"/>
      <c r="I607" s="31"/>
      <c r="J607" s="34"/>
      <c r="K607" s="40">
        <f t="shared" si="109"/>
        <v>0</v>
      </c>
      <c r="L607" s="41">
        <f t="shared" si="117"/>
        <v>0</v>
      </c>
      <c r="M607" s="10">
        <f t="shared" si="110"/>
        <v>0</v>
      </c>
      <c r="N607" s="42">
        <f t="shared" si="111"/>
        <v>0</v>
      </c>
      <c r="O607" s="43">
        <f t="shared" si="112"/>
        <v>0</v>
      </c>
      <c r="P607" s="32"/>
      <c r="Q607" s="35"/>
      <c r="R607" s="36"/>
      <c r="S607" s="32"/>
      <c r="T607" s="10">
        <f t="shared" si="113"/>
        <v>0</v>
      </c>
      <c r="U607" s="11">
        <f t="shared" si="114"/>
        <v>0</v>
      </c>
      <c r="V607" s="11">
        <f t="shared" si="118"/>
        <v>0</v>
      </c>
      <c r="W607" s="12" t="str">
        <f t="shared" si="115"/>
        <v/>
      </c>
      <c r="X607" s="13">
        <f t="shared" si="119"/>
        <v>0</v>
      </c>
      <c r="Y607" s="10">
        <f t="shared" si="120"/>
        <v>625.3199999999996</v>
      </c>
      <c r="AD607" s="29"/>
      <c r="AE607" s="29"/>
      <c r="AF607" s="29"/>
      <c r="AG607" s="29"/>
      <c r="AH607" s="29"/>
      <c r="AI607" s="29"/>
      <c r="AJ607" s="29"/>
      <c r="AK607" s="29"/>
      <c r="AL607" s="29"/>
      <c r="AM607" s="29"/>
      <c r="AN607" s="29"/>
      <c r="AO607" s="29"/>
      <c r="AP607" s="29"/>
    </row>
    <row r="608" spans="2:42" ht="12.75">
      <c r="B608" s="44">
        <f>IF($B607="№",1,MAX($B$7:$B607)+1)</f>
        <v>602</v>
      </c>
      <c r="C608" s="45">
        <f t="shared" si="116"/>
        <v>0</v>
      </c>
      <c r="D608" s="31"/>
      <c r="E608" s="32"/>
      <c r="F608" s="32"/>
      <c r="G608" s="33"/>
      <c r="H608" s="34"/>
      <c r="I608" s="31"/>
      <c r="J608" s="34"/>
      <c r="K608" s="40">
        <f t="shared" si="109"/>
        <v>0</v>
      </c>
      <c r="L608" s="41">
        <f t="shared" si="117"/>
        <v>0</v>
      </c>
      <c r="M608" s="10">
        <f t="shared" si="110"/>
        <v>0</v>
      </c>
      <c r="N608" s="42">
        <f t="shared" si="111"/>
        <v>0</v>
      </c>
      <c r="O608" s="43">
        <f t="shared" si="112"/>
        <v>0</v>
      </c>
      <c r="P608" s="32"/>
      <c r="Q608" s="35"/>
      <c r="R608" s="36"/>
      <c r="S608" s="32"/>
      <c r="T608" s="10">
        <f t="shared" si="113"/>
        <v>0</v>
      </c>
      <c r="U608" s="11">
        <f t="shared" si="114"/>
        <v>0</v>
      </c>
      <c r="V608" s="11">
        <f t="shared" si="118"/>
        <v>0</v>
      </c>
      <c r="W608" s="12" t="str">
        <f t="shared" si="115"/>
        <v/>
      </c>
      <c r="X608" s="13">
        <f t="shared" si="119"/>
        <v>0</v>
      </c>
      <c r="Y608" s="10">
        <f t="shared" si="120"/>
        <v>625.3199999999996</v>
      </c>
      <c r="AD608" s="29"/>
      <c r="AE608" s="29"/>
      <c r="AF608" s="29"/>
      <c r="AG608" s="29"/>
      <c r="AH608" s="29"/>
      <c r="AI608" s="29"/>
      <c r="AJ608" s="29"/>
      <c r="AK608" s="29"/>
      <c r="AL608" s="29"/>
      <c r="AM608" s="29"/>
      <c r="AN608" s="29"/>
      <c r="AO608" s="29"/>
      <c r="AP608" s="29"/>
    </row>
    <row r="609" spans="2:42" ht="12.75">
      <c r="B609" s="44">
        <f>IF($B608="№",1,MAX($B$7:$B608)+1)</f>
        <v>603</v>
      </c>
      <c r="C609" s="45">
        <f t="shared" si="116"/>
        <v>0</v>
      </c>
      <c r="D609" s="31"/>
      <c r="E609" s="32"/>
      <c r="F609" s="32"/>
      <c r="G609" s="33"/>
      <c r="H609" s="34"/>
      <c r="I609" s="31"/>
      <c r="J609" s="34"/>
      <c r="K609" s="40">
        <f t="shared" si="109"/>
        <v>0</v>
      </c>
      <c r="L609" s="41">
        <f t="shared" si="117"/>
        <v>0</v>
      </c>
      <c r="M609" s="10">
        <f t="shared" si="110"/>
        <v>0</v>
      </c>
      <c r="N609" s="42">
        <f t="shared" si="111"/>
        <v>0</v>
      </c>
      <c r="O609" s="43">
        <f t="shared" si="112"/>
        <v>0</v>
      </c>
      <c r="P609" s="32"/>
      <c r="Q609" s="35"/>
      <c r="R609" s="36"/>
      <c r="S609" s="32"/>
      <c r="T609" s="10">
        <f t="shared" si="113"/>
        <v>0</v>
      </c>
      <c r="U609" s="11">
        <f t="shared" si="114"/>
        <v>0</v>
      </c>
      <c r="V609" s="11">
        <f t="shared" si="118"/>
        <v>0</v>
      </c>
      <c r="W609" s="12" t="str">
        <f t="shared" si="115"/>
        <v/>
      </c>
      <c r="X609" s="13">
        <f t="shared" si="119"/>
        <v>0</v>
      </c>
      <c r="Y609" s="10">
        <f t="shared" si="120"/>
        <v>625.3199999999996</v>
      </c>
      <c r="AD609" s="29"/>
      <c r="AE609" s="29"/>
      <c r="AF609" s="29"/>
      <c r="AG609" s="29"/>
      <c r="AH609" s="29"/>
      <c r="AI609" s="29"/>
      <c r="AJ609" s="29"/>
      <c r="AK609" s="29"/>
      <c r="AL609" s="29"/>
      <c r="AM609" s="29"/>
      <c r="AN609" s="29"/>
      <c r="AO609" s="29"/>
      <c r="AP609" s="29"/>
    </row>
    <row r="610" spans="2:42" ht="12.75">
      <c r="B610" s="44">
        <f>IF($B609="№",1,MAX($B$7:$B609)+1)</f>
        <v>604</v>
      </c>
      <c r="C610" s="45">
        <f t="shared" si="116"/>
        <v>0</v>
      </c>
      <c r="D610" s="31"/>
      <c r="E610" s="32"/>
      <c r="F610" s="32"/>
      <c r="G610" s="33"/>
      <c r="H610" s="34"/>
      <c r="I610" s="31"/>
      <c r="J610" s="34"/>
      <c r="K610" s="40">
        <f t="shared" si="109"/>
        <v>0</v>
      </c>
      <c r="L610" s="41">
        <f t="shared" si="117"/>
        <v>0</v>
      </c>
      <c r="M610" s="10">
        <f t="shared" si="110"/>
        <v>0</v>
      </c>
      <c r="N610" s="42">
        <f t="shared" si="111"/>
        <v>0</v>
      </c>
      <c r="O610" s="43">
        <f t="shared" si="112"/>
        <v>0</v>
      </c>
      <c r="P610" s="32"/>
      <c r="Q610" s="35"/>
      <c r="R610" s="36"/>
      <c r="S610" s="32"/>
      <c r="T610" s="10">
        <f t="shared" si="113"/>
        <v>0</v>
      </c>
      <c r="U610" s="11">
        <f t="shared" si="114"/>
        <v>0</v>
      </c>
      <c r="V610" s="11">
        <f t="shared" si="118"/>
        <v>0</v>
      </c>
      <c r="W610" s="12" t="str">
        <f t="shared" si="115"/>
        <v/>
      </c>
      <c r="X610" s="13">
        <f t="shared" si="119"/>
        <v>0</v>
      </c>
      <c r="Y610" s="10">
        <f t="shared" si="120"/>
        <v>625.3199999999996</v>
      </c>
      <c r="AD610" s="29"/>
      <c r="AE610" s="29"/>
      <c r="AF610" s="29"/>
      <c r="AG610" s="29"/>
      <c r="AH610" s="29"/>
      <c r="AI610" s="29"/>
      <c r="AJ610" s="29"/>
      <c r="AK610" s="29"/>
      <c r="AL610" s="29"/>
      <c r="AM610" s="29"/>
      <c r="AN610" s="29"/>
      <c r="AO610" s="29"/>
      <c r="AP610" s="29"/>
    </row>
    <row r="611" spans="2:42" ht="12.75">
      <c r="B611" s="44">
        <f>IF($B610="№",1,MAX($B$7:$B610)+1)</f>
        <v>605</v>
      </c>
      <c r="C611" s="45">
        <f t="shared" si="116"/>
        <v>0</v>
      </c>
      <c r="D611" s="31"/>
      <c r="E611" s="32"/>
      <c r="F611" s="32"/>
      <c r="G611" s="33"/>
      <c r="H611" s="34"/>
      <c r="I611" s="31"/>
      <c r="J611" s="34"/>
      <c r="K611" s="40">
        <f t="shared" si="109"/>
        <v>0</v>
      </c>
      <c r="L611" s="41">
        <f t="shared" si="117"/>
        <v>0</v>
      </c>
      <c r="M611" s="10">
        <f t="shared" si="110"/>
        <v>0</v>
      </c>
      <c r="N611" s="42">
        <f t="shared" si="111"/>
        <v>0</v>
      </c>
      <c r="O611" s="43">
        <f t="shared" si="112"/>
        <v>0</v>
      </c>
      <c r="P611" s="32"/>
      <c r="Q611" s="35"/>
      <c r="R611" s="36"/>
      <c r="S611" s="32"/>
      <c r="T611" s="10">
        <f t="shared" si="113"/>
        <v>0</v>
      </c>
      <c r="U611" s="11">
        <f t="shared" si="114"/>
        <v>0</v>
      </c>
      <c r="V611" s="11">
        <f t="shared" si="118"/>
        <v>0</v>
      </c>
      <c r="W611" s="12" t="str">
        <f t="shared" si="115"/>
        <v/>
      </c>
      <c r="X611" s="13">
        <f t="shared" si="119"/>
        <v>0</v>
      </c>
      <c r="Y611" s="10">
        <f t="shared" si="120"/>
        <v>625.3199999999996</v>
      </c>
      <c r="AD611" s="29"/>
      <c r="AE611" s="29"/>
      <c r="AF611" s="29"/>
      <c r="AG611" s="29"/>
      <c r="AH611" s="29"/>
      <c r="AI611" s="29"/>
      <c r="AJ611" s="29"/>
      <c r="AK611" s="29"/>
      <c r="AL611" s="29"/>
      <c r="AM611" s="29"/>
      <c r="AN611" s="29"/>
      <c r="AO611" s="29"/>
      <c r="AP611" s="29"/>
    </row>
    <row r="612" spans="2:42" ht="12.75">
      <c r="B612" s="44">
        <f>IF($B611="№",1,MAX($B$7:$B611)+1)</f>
        <v>606</v>
      </c>
      <c r="C612" s="45">
        <f t="shared" si="116"/>
        <v>0</v>
      </c>
      <c r="D612" s="31"/>
      <c r="E612" s="32"/>
      <c r="F612" s="32"/>
      <c r="G612" s="33"/>
      <c r="H612" s="34"/>
      <c r="I612" s="31"/>
      <c r="J612" s="34"/>
      <c r="K612" s="40">
        <f t="shared" si="109"/>
        <v>0</v>
      </c>
      <c r="L612" s="41">
        <f t="shared" si="117"/>
        <v>0</v>
      </c>
      <c r="M612" s="10">
        <f t="shared" si="110"/>
        <v>0</v>
      </c>
      <c r="N612" s="42">
        <f t="shared" si="111"/>
        <v>0</v>
      </c>
      <c r="O612" s="43">
        <f t="shared" si="112"/>
        <v>0</v>
      </c>
      <c r="P612" s="32"/>
      <c r="Q612" s="35"/>
      <c r="R612" s="36"/>
      <c r="S612" s="32"/>
      <c r="T612" s="10">
        <f t="shared" si="113"/>
        <v>0</v>
      </c>
      <c r="U612" s="11">
        <f t="shared" si="114"/>
        <v>0</v>
      </c>
      <c r="V612" s="11">
        <f t="shared" si="118"/>
        <v>0</v>
      </c>
      <c r="W612" s="12" t="str">
        <f t="shared" si="115"/>
        <v/>
      </c>
      <c r="X612" s="13">
        <f t="shared" si="119"/>
        <v>0</v>
      </c>
      <c r="Y612" s="10">
        <f t="shared" si="120"/>
        <v>625.3199999999996</v>
      </c>
      <c r="AD612" s="29"/>
      <c r="AE612" s="29"/>
      <c r="AF612" s="29"/>
      <c r="AG612" s="29"/>
      <c r="AH612" s="29"/>
      <c r="AI612" s="29"/>
      <c r="AJ612" s="29"/>
      <c r="AK612" s="29"/>
      <c r="AL612" s="29"/>
      <c r="AM612" s="29"/>
      <c r="AN612" s="29"/>
      <c r="AO612" s="29"/>
      <c r="AP612" s="29"/>
    </row>
    <row r="613" spans="2:42" ht="12.75">
      <c r="B613" s="44">
        <f>IF($B612="№",1,MAX($B$7:$B612)+1)</f>
        <v>607</v>
      </c>
      <c r="C613" s="45">
        <f t="shared" si="116"/>
        <v>0</v>
      </c>
      <c r="D613" s="31"/>
      <c r="E613" s="32"/>
      <c r="F613" s="32"/>
      <c r="G613" s="33"/>
      <c r="H613" s="34"/>
      <c r="I613" s="31"/>
      <c r="J613" s="34"/>
      <c r="K613" s="40">
        <f t="shared" si="109"/>
        <v>0</v>
      </c>
      <c r="L613" s="41">
        <f t="shared" si="117"/>
        <v>0</v>
      </c>
      <c r="M613" s="10">
        <f t="shared" si="110"/>
        <v>0</v>
      </c>
      <c r="N613" s="42">
        <f t="shared" si="111"/>
        <v>0</v>
      </c>
      <c r="O613" s="43">
        <f t="shared" si="112"/>
        <v>0</v>
      </c>
      <c r="P613" s="32"/>
      <c r="Q613" s="35"/>
      <c r="R613" s="36"/>
      <c r="S613" s="32"/>
      <c r="T613" s="10">
        <f t="shared" si="113"/>
        <v>0</v>
      </c>
      <c r="U613" s="11">
        <f t="shared" si="114"/>
        <v>0</v>
      </c>
      <c r="V613" s="11">
        <f t="shared" si="118"/>
        <v>0</v>
      </c>
      <c r="W613" s="12" t="str">
        <f t="shared" si="115"/>
        <v/>
      </c>
      <c r="X613" s="13">
        <f t="shared" si="119"/>
        <v>0</v>
      </c>
      <c r="Y613" s="10">
        <f t="shared" si="120"/>
        <v>625.3199999999996</v>
      </c>
      <c r="AD613" s="29"/>
      <c r="AE613" s="29"/>
      <c r="AF613" s="29"/>
      <c r="AG613" s="29"/>
      <c r="AH613" s="29"/>
      <c r="AI613" s="29"/>
      <c r="AJ613" s="29"/>
      <c r="AK613" s="29"/>
      <c r="AL613" s="29"/>
      <c r="AM613" s="29"/>
      <c r="AN613" s="29"/>
      <c r="AO613" s="29"/>
      <c r="AP613" s="29"/>
    </row>
    <row r="614" spans="2:42" ht="12.75">
      <c r="B614" s="44">
        <f>IF($B613="№",1,MAX($B$7:$B613)+1)</f>
        <v>608</v>
      </c>
      <c r="C614" s="45">
        <f t="shared" si="116"/>
        <v>0</v>
      </c>
      <c r="D614" s="31"/>
      <c r="E614" s="32"/>
      <c r="F614" s="32"/>
      <c r="G614" s="33"/>
      <c r="H614" s="34"/>
      <c r="I614" s="31"/>
      <c r="J614" s="34"/>
      <c r="K614" s="40">
        <f t="shared" si="109"/>
        <v>0</v>
      </c>
      <c r="L614" s="41">
        <f t="shared" si="117"/>
        <v>0</v>
      </c>
      <c r="M614" s="10">
        <f t="shared" si="110"/>
        <v>0</v>
      </c>
      <c r="N614" s="42">
        <f t="shared" si="111"/>
        <v>0</v>
      </c>
      <c r="O614" s="43">
        <f t="shared" si="112"/>
        <v>0</v>
      </c>
      <c r="P614" s="32"/>
      <c r="Q614" s="35"/>
      <c r="R614" s="36"/>
      <c r="S614" s="32"/>
      <c r="T614" s="10">
        <f t="shared" si="113"/>
        <v>0</v>
      </c>
      <c r="U614" s="11">
        <f t="shared" si="114"/>
        <v>0</v>
      </c>
      <c r="V614" s="11">
        <f t="shared" si="118"/>
        <v>0</v>
      </c>
      <c r="W614" s="12" t="str">
        <f t="shared" si="115"/>
        <v/>
      </c>
      <c r="X614" s="13">
        <f t="shared" si="119"/>
        <v>0</v>
      </c>
      <c r="Y614" s="10">
        <f t="shared" si="120"/>
        <v>625.3199999999996</v>
      </c>
      <c r="AD614" s="29"/>
      <c r="AE614" s="29"/>
      <c r="AF614" s="29"/>
      <c r="AG614" s="29"/>
      <c r="AH614" s="29"/>
      <c r="AI614" s="29"/>
      <c r="AJ614" s="29"/>
      <c r="AK614" s="29"/>
      <c r="AL614" s="29"/>
      <c r="AM614" s="29"/>
      <c r="AN614" s="29"/>
      <c r="AO614" s="29"/>
      <c r="AP614" s="29"/>
    </row>
    <row r="615" spans="2:42" ht="12.75">
      <c r="B615" s="44">
        <f>IF($B614="№",1,MAX($B$7:$B614)+1)</f>
        <v>609</v>
      </c>
      <c r="C615" s="45">
        <f t="shared" si="116"/>
        <v>0</v>
      </c>
      <c r="D615" s="31"/>
      <c r="E615" s="32"/>
      <c r="F615" s="32"/>
      <c r="G615" s="33"/>
      <c r="H615" s="34"/>
      <c r="I615" s="31"/>
      <c r="J615" s="34"/>
      <c r="K615" s="40">
        <f t="shared" si="109"/>
        <v>0</v>
      </c>
      <c r="L615" s="41">
        <f t="shared" si="117"/>
        <v>0</v>
      </c>
      <c r="M615" s="10">
        <f t="shared" si="110"/>
        <v>0</v>
      </c>
      <c r="N615" s="42">
        <f t="shared" si="111"/>
        <v>0</v>
      </c>
      <c r="O615" s="43">
        <f t="shared" si="112"/>
        <v>0</v>
      </c>
      <c r="P615" s="32"/>
      <c r="Q615" s="35"/>
      <c r="R615" s="36"/>
      <c r="S615" s="32"/>
      <c r="T615" s="10">
        <f t="shared" si="113"/>
        <v>0</v>
      </c>
      <c r="U615" s="11">
        <f t="shared" si="114"/>
        <v>0</v>
      </c>
      <c r="V615" s="11">
        <f t="shared" si="118"/>
        <v>0</v>
      </c>
      <c r="W615" s="12" t="str">
        <f t="shared" si="115"/>
        <v/>
      </c>
      <c r="X615" s="13">
        <f t="shared" si="119"/>
        <v>0</v>
      </c>
      <c r="Y615" s="10">
        <f t="shared" si="120"/>
        <v>625.3199999999996</v>
      </c>
      <c r="AD615" s="29"/>
      <c r="AE615" s="29"/>
      <c r="AF615" s="29"/>
      <c r="AG615" s="29"/>
      <c r="AH615" s="29"/>
      <c r="AI615" s="29"/>
      <c r="AJ615" s="29"/>
      <c r="AK615" s="29"/>
      <c r="AL615" s="29"/>
      <c r="AM615" s="29"/>
      <c r="AN615" s="29"/>
      <c r="AO615" s="29"/>
      <c r="AP615" s="29"/>
    </row>
    <row r="616" spans="2:42" ht="12.75">
      <c r="B616" s="44">
        <f>IF($B615="№",1,MAX($B$7:$B615)+1)</f>
        <v>610</v>
      </c>
      <c r="C616" s="45">
        <f t="shared" si="116"/>
        <v>0</v>
      </c>
      <c r="D616" s="31"/>
      <c r="E616" s="32"/>
      <c r="F616" s="32"/>
      <c r="G616" s="33"/>
      <c r="H616" s="34"/>
      <c r="I616" s="31"/>
      <c r="J616" s="34"/>
      <c r="K616" s="40">
        <f t="shared" si="109"/>
        <v>0</v>
      </c>
      <c r="L616" s="41">
        <f t="shared" si="117"/>
        <v>0</v>
      </c>
      <c r="M616" s="10">
        <f t="shared" si="110"/>
        <v>0</v>
      </c>
      <c r="N616" s="42">
        <f t="shared" si="111"/>
        <v>0</v>
      </c>
      <c r="O616" s="43">
        <f t="shared" si="112"/>
        <v>0</v>
      </c>
      <c r="P616" s="32"/>
      <c r="Q616" s="35"/>
      <c r="R616" s="36"/>
      <c r="S616" s="32"/>
      <c r="T616" s="10">
        <f t="shared" si="113"/>
        <v>0</v>
      </c>
      <c r="U616" s="11">
        <f t="shared" si="114"/>
        <v>0</v>
      </c>
      <c r="V616" s="11">
        <f t="shared" si="118"/>
        <v>0</v>
      </c>
      <c r="W616" s="12" t="str">
        <f t="shared" si="115"/>
        <v/>
      </c>
      <c r="X616" s="13">
        <f t="shared" si="119"/>
        <v>0</v>
      </c>
      <c r="Y616" s="10">
        <f t="shared" si="120"/>
        <v>625.3199999999996</v>
      </c>
      <c r="AD616" s="29"/>
      <c r="AE616" s="29"/>
      <c r="AF616" s="29"/>
      <c r="AG616" s="29"/>
      <c r="AH616" s="29"/>
      <c r="AI616" s="29"/>
      <c r="AJ616" s="29"/>
      <c r="AK616" s="29"/>
      <c r="AL616" s="29"/>
      <c r="AM616" s="29"/>
      <c r="AN616" s="29"/>
      <c r="AO616" s="29"/>
      <c r="AP616" s="29"/>
    </row>
    <row r="617" spans="2:42" ht="12.75">
      <c r="B617" s="44">
        <f>IF($B616="№",1,MAX($B$7:$B616)+1)</f>
        <v>611</v>
      </c>
      <c r="C617" s="45">
        <f t="shared" si="116"/>
        <v>0</v>
      </c>
      <c r="D617" s="31"/>
      <c r="E617" s="32"/>
      <c r="F617" s="32"/>
      <c r="G617" s="33"/>
      <c r="H617" s="34"/>
      <c r="I617" s="31"/>
      <c r="J617" s="34"/>
      <c r="K617" s="40">
        <f t="shared" si="109"/>
        <v>0</v>
      </c>
      <c r="L617" s="41">
        <f t="shared" si="117"/>
        <v>0</v>
      </c>
      <c r="M617" s="10">
        <f t="shared" si="110"/>
        <v>0</v>
      </c>
      <c r="N617" s="42">
        <f t="shared" si="111"/>
        <v>0</v>
      </c>
      <c r="O617" s="43">
        <f t="shared" si="112"/>
        <v>0</v>
      </c>
      <c r="P617" s="32"/>
      <c r="Q617" s="35"/>
      <c r="R617" s="36"/>
      <c r="S617" s="32"/>
      <c r="T617" s="10">
        <f t="shared" si="113"/>
        <v>0</v>
      </c>
      <c r="U617" s="11">
        <f t="shared" si="114"/>
        <v>0</v>
      </c>
      <c r="V617" s="11">
        <f t="shared" si="118"/>
        <v>0</v>
      </c>
      <c r="W617" s="12" t="str">
        <f t="shared" si="115"/>
        <v/>
      </c>
      <c r="X617" s="13">
        <f t="shared" si="119"/>
        <v>0</v>
      </c>
      <c r="Y617" s="10">
        <f t="shared" si="120"/>
        <v>625.3199999999996</v>
      </c>
      <c r="AD617" s="29"/>
      <c r="AE617" s="29"/>
      <c r="AF617" s="29"/>
      <c r="AG617" s="29"/>
      <c r="AH617" s="29"/>
      <c r="AI617" s="29"/>
      <c r="AJ617" s="29"/>
      <c r="AK617" s="29"/>
      <c r="AL617" s="29"/>
      <c r="AM617" s="29"/>
      <c r="AN617" s="29"/>
      <c r="AO617" s="29"/>
      <c r="AP617" s="29"/>
    </row>
    <row r="618" spans="2:42" ht="12.75">
      <c r="B618" s="44">
        <f>IF($B617="№",1,MAX($B$7:$B617)+1)</f>
        <v>612</v>
      </c>
      <c r="C618" s="45">
        <f t="shared" si="116"/>
        <v>0</v>
      </c>
      <c r="D618" s="31"/>
      <c r="E618" s="32"/>
      <c r="F618" s="32"/>
      <c r="G618" s="33"/>
      <c r="H618" s="34"/>
      <c r="I618" s="31"/>
      <c r="J618" s="34"/>
      <c r="K618" s="40">
        <f t="shared" si="109"/>
        <v>0</v>
      </c>
      <c r="L618" s="41">
        <f t="shared" si="117"/>
        <v>0</v>
      </c>
      <c r="M618" s="10">
        <f t="shared" si="110"/>
        <v>0</v>
      </c>
      <c r="N618" s="42">
        <f t="shared" si="111"/>
        <v>0</v>
      </c>
      <c r="O618" s="43">
        <f t="shared" si="112"/>
        <v>0</v>
      </c>
      <c r="P618" s="32"/>
      <c r="Q618" s="35"/>
      <c r="R618" s="36"/>
      <c r="S618" s="32"/>
      <c r="T618" s="10">
        <f t="shared" si="113"/>
        <v>0</v>
      </c>
      <c r="U618" s="11">
        <f t="shared" si="114"/>
        <v>0</v>
      </c>
      <c r="V618" s="11">
        <f t="shared" si="118"/>
        <v>0</v>
      </c>
      <c r="W618" s="12" t="str">
        <f t="shared" si="115"/>
        <v/>
      </c>
      <c r="X618" s="13">
        <f t="shared" si="119"/>
        <v>0</v>
      </c>
      <c r="Y618" s="10">
        <f t="shared" si="120"/>
        <v>625.3199999999996</v>
      </c>
      <c r="AD618" s="29"/>
      <c r="AE618" s="29"/>
      <c r="AF618" s="29"/>
      <c r="AG618" s="29"/>
      <c r="AH618" s="29"/>
      <c r="AI618" s="29"/>
      <c r="AJ618" s="29"/>
      <c r="AK618" s="29"/>
      <c r="AL618" s="29"/>
      <c r="AM618" s="29"/>
      <c r="AN618" s="29"/>
      <c r="AO618" s="29"/>
      <c r="AP618" s="29"/>
    </row>
    <row r="619" spans="2:42" ht="12.75">
      <c r="B619" s="44">
        <f>IF($B618="№",1,MAX($B$7:$B618)+1)</f>
        <v>613</v>
      </c>
      <c r="C619" s="45">
        <f t="shared" si="116"/>
        <v>0</v>
      </c>
      <c r="D619" s="31"/>
      <c r="E619" s="32"/>
      <c r="F619" s="32"/>
      <c r="G619" s="33"/>
      <c r="H619" s="34"/>
      <c r="I619" s="31"/>
      <c r="J619" s="34"/>
      <c r="K619" s="40">
        <f t="shared" si="109"/>
        <v>0</v>
      </c>
      <c r="L619" s="41">
        <f t="shared" si="117"/>
        <v>0</v>
      </c>
      <c r="M619" s="10">
        <f t="shared" si="110"/>
        <v>0</v>
      </c>
      <c r="N619" s="42">
        <f t="shared" si="111"/>
        <v>0</v>
      </c>
      <c r="O619" s="43">
        <f t="shared" si="112"/>
        <v>0</v>
      </c>
      <c r="P619" s="32"/>
      <c r="Q619" s="35"/>
      <c r="R619" s="36"/>
      <c r="S619" s="32"/>
      <c r="T619" s="10">
        <f t="shared" si="113"/>
        <v>0</v>
      </c>
      <c r="U619" s="11">
        <f t="shared" si="114"/>
        <v>0</v>
      </c>
      <c r="V619" s="11">
        <f t="shared" si="118"/>
        <v>0</v>
      </c>
      <c r="W619" s="12" t="str">
        <f t="shared" si="115"/>
        <v/>
      </c>
      <c r="X619" s="13">
        <f t="shared" si="119"/>
        <v>0</v>
      </c>
      <c r="Y619" s="10">
        <f t="shared" si="120"/>
        <v>625.3199999999996</v>
      </c>
      <c r="AD619" s="29"/>
      <c r="AE619" s="29"/>
      <c r="AF619" s="29"/>
      <c r="AG619" s="29"/>
      <c r="AH619" s="29"/>
      <c r="AI619" s="29"/>
      <c r="AJ619" s="29"/>
      <c r="AK619" s="29"/>
      <c r="AL619" s="29"/>
      <c r="AM619" s="29"/>
      <c r="AN619" s="29"/>
      <c r="AO619" s="29"/>
      <c r="AP619" s="29"/>
    </row>
    <row r="620" spans="2:42" ht="12.75">
      <c r="B620" s="44">
        <f>IF($B619="№",1,MAX($B$7:$B619)+1)</f>
        <v>614</v>
      </c>
      <c r="C620" s="45">
        <f t="shared" si="116"/>
        <v>0</v>
      </c>
      <c r="D620" s="31"/>
      <c r="E620" s="32"/>
      <c r="F620" s="32"/>
      <c r="G620" s="33"/>
      <c r="H620" s="34"/>
      <c r="I620" s="31"/>
      <c r="J620" s="34"/>
      <c r="K620" s="40">
        <f t="shared" si="109"/>
        <v>0</v>
      </c>
      <c r="L620" s="41">
        <f t="shared" si="117"/>
        <v>0</v>
      </c>
      <c r="M620" s="10">
        <f t="shared" si="110"/>
        <v>0</v>
      </c>
      <c r="N620" s="42">
        <f t="shared" si="111"/>
        <v>0</v>
      </c>
      <c r="O620" s="43">
        <f t="shared" si="112"/>
        <v>0</v>
      </c>
      <c r="P620" s="32"/>
      <c r="Q620" s="35"/>
      <c r="R620" s="36"/>
      <c r="S620" s="32"/>
      <c r="T620" s="10">
        <f t="shared" si="113"/>
        <v>0</v>
      </c>
      <c r="U620" s="11">
        <f t="shared" si="114"/>
        <v>0</v>
      </c>
      <c r="V620" s="11">
        <f t="shared" si="118"/>
        <v>0</v>
      </c>
      <c r="W620" s="12" t="str">
        <f t="shared" si="115"/>
        <v/>
      </c>
      <c r="X620" s="13">
        <f t="shared" si="119"/>
        <v>0</v>
      </c>
      <c r="Y620" s="10">
        <f t="shared" si="120"/>
        <v>625.3199999999996</v>
      </c>
      <c r="AD620" s="29"/>
      <c r="AE620" s="29"/>
      <c r="AF620" s="29"/>
      <c r="AG620" s="29"/>
      <c r="AH620" s="29"/>
      <c r="AI620" s="29"/>
      <c r="AJ620" s="29"/>
      <c r="AK620" s="29"/>
      <c r="AL620" s="29"/>
      <c r="AM620" s="29"/>
      <c r="AN620" s="29"/>
      <c r="AO620" s="29"/>
      <c r="AP620" s="29"/>
    </row>
    <row r="621" spans="2:42" ht="12.75">
      <c r="B621" s="44">
        <f>IF($B620="№",1,MAX($B$7:$B620)+1)</f>
        <v>615</v>
      </c>
      <c r="C621" s="45">
        <f t="shared" si="116"/>
        <v>0</v>
      </c>
      <c r="D621" s="31"/>
      <c r="E621" s="32"/>
      <c r="F621" s="32"/>
      <c r="G621" s="33"/>
      <c r="H621" s="34"/>
      <c r="I621" s="31"/>
      <c r="J621" s="34"/>
      <c r="K621" s="40">
        <f t="shared" si="109"/>
        <v>0</v>
      </c>
      <c r="L621" s="41">
        <f t="shared" si="117"/>
        <v>0</v>
      </c>
      <c r="M621" s="10">
        <f t="shared" si="110"/>
        <v>0</v>
      </c>
      <c r="N621" s="42">
        <f t="shared" si="111"/>
        <v>0</v>
      </c>
      <c r="O621" s="43">
        <f t="shared" si="112"/>
        <v>0</v>
      </c>
      <c r="P621" s="32"/>
      <c r="Q621" s="35"/>
      <c r="R621" s="36"/>
      <c r="S621" s="32"/>
      <c r="T621" s="10">
        <f t="shared" si="113"/>
        <v>0</v>
      </c>
      <c r="U621" s="11">
        <f t="shared" si="114"/>
        <v>0</v>
      </c>
      <c r="V621" s="11">
        <f t="shared" si="118"/>
        <v>0</v>
      </c>
      <c r="W621" s="12" t="str">
        <f t="shared" si="115"/>
        <v/>
      </c>
      <c r="X621" s="13">
        <f t="shared" si="119"/>
        <v>0</v>
      </c>
      <c r="Y621" s="10">
        <f t="shared" si="120"/>
        <v>625.3199999999996</v>
      </c>
      <c r="AD621" s="29"/>
      <c r="AE621" s="29"/>
      <c r="AF621" s="29"/>
      <c r="AG621" s="29"/>
      <c r="AH621" s="29"/>
      <c r="AI621" s="29"/>
      <c r="AJ621" s="29"/>
      <c r="AK621" s="29"/>
      <c r="AL621" s="29"/>
      <c r="AM621" s="29"/>
      <c r="AN621" s="29"/>
      <c r="AO621" s="29"/>
      <c r="AP621" s="29"/>
    </row>
    <row r="622" spans="2:42" ht="12.75">
      <c r="B622" s="44">
        <f>IF($B621="№",1,MAX($B$7:$B621)+1)</f>
        <v>616</v>
      </c>
      <c r="C622" s="45">
        <f t="shared" si="116"/>
        <v>0</v>
      </c>
      <c r="D622" s="31"/>
      <c r="E622" s="32"/>
      <c r="F622" s="32"/>
      <c r="G622" s="33"/>
      <c r="H622" s="34"/>
      <c r="I622" s="31"/>
      <c r="J622" s="34"/>
      <c r="K622" s="40">
        <f t="shared" si="109"/>
        <v>0</v>
      </c>
      <c r="L622" s="41">
        <f t="shared" si="117"/>
        <v>0</v>
      </c>
      <c r="M622" s="10">
        <f t="shared" si="110"/>
        <v>0</v>
      </c>
      <c r="N622" s="42">
        <f t="shared" si="111"/>
        <v>0</v>
      </c>
      <c r="O622" s="43">
        <f t="shared" si="112"/>
        <v>0</v>
      </c>
      <c r="P622" s="32"/>
      <c r="Q622" s="35"/>
      <c r="R622" s="36"/>
      <c r="S622" s="32"/>
      <c r="T622" s="10">
        <f t="shared" si="113"/>
        <v>0</v>
      </c>
      <c r="U622" s="11">
        <f t="shared" si="114"/>
        <v>0</v>
      </c>
      <c r="V622" s="11">
        <f t="shared" si="118"/>
        <v>0</v>
      </c>
      <c r="W622" s="12" t="str">
        <f t="shared" si="115"/>
        <v/>
      </c>
      <c r="X622" s="13">
        <f t="shared" si="119"/>
        <v>0</v>
      </c>
      <c r="Y622" s="10">
        <f t="shared" si="120"/>
        <v>625.3199999999996</v>
      </c>
      <c r="AD622" s="29"/>
      <c r="AE622" s="29"/>
      <c r="AF622" s="29"/>
      <c r="AG622" s="29"/>
      <c r="AH622" s="29"/>
      <c r="AI622" s="29"/>
      <c r="AJ622" s="29"/>
      <c r="AK622" s="29"/>
      <c r="AL622" s="29"/>
      <c r="AM622" s="29"/>
      <c r="AN622" s="29"/>
      <c r="AO622" s="29"/>
      <c r="AP622" s="29"/>
    </row>
    <row r="623" spans="2:42" ht="12.75">
      <c r="B623" s="44">
        <f>IF($B622="№",1,MAX($B$7:$B622)+1)</f>
        <v>617</v>
      </c>
      <c r="C623" s="45">
        <f t="shared" si="116"/>
        <v>0</v>
      </c>
      <c r="D623" s="31"/>
      <c r="E623" s="32"/>
      <c r="F623" s="32"/>
      <c r="G623" s="33"/>
      <c r="H623" s="34"/>
      <c r="I623" s="31"/>
      <c r="J623" s="34"/>
      <c r="K623" s="40">
        <f t="shared" si="109"/>
        <v>0</v>
      </c>
      <c r="L623" s="41">
        <f t="shared" si="117"/>
        <v>0</v>
      </c>
      <c r="M623" s="10">
        <f t="shared" si="110"/>
        <v>0</v>
      </c>
      <c r="N623" s="42">
        <f t="shared" si="111"/>
        <v>0</v>
      </c>
      <c r="O623" s="43">
        <f t="shared" si="112"/>
        <v>0</v>
      </c>
      <c r="P623" s="32"/>
      <c r="Q623" s="35"/>
      <c r="R623" s="36"/>
      <c r="S623" s="32"/>
      <c r="T623" s="10">
        <f t="shared" si="113"/>
        <v>0</v>
      </c>
      <c r="U623" s="11">
        <f t="shared" si="114"/>
        <v>0</v>
      </c>
      <c r="V623" s="11">
        <f t="shared" si="118"/>
        <v>0</v>
      </c>
      <c r="W623" s="12" t="str">
        <f t="shared" si="115"/>
        <v/>
      </c>
      <c r="X623" s="13">
        <f t="shared" si="119"/>
        <v>0</v>
      </c>
      <c r="Y623" s="10">
        <f t="shared" si="120"/>
        <v>625.3199999999996</v>
      </c>
      <c r="AD623" s="29"/>
      <c r="AE623" s="29"/>
      <c r="AF623" s="29"/>
      <c r="AG623" s="29"/>
      <c r="AH623" s="29"/>
      <c r="AI623" s="29"/>
      <c r="AJ623" s="29"/>
      <c r="AK623" s="29"/>
      <c r="AL623" s="29"/>
      <c r="AM623" s="29"/>
      <c r="AN623" s="29"/>
      <c r="AO623" s="29"/>
      <c r="AP623" s="29"/>
    </row>
    <row r="624" spans="2:42" ht="12.75">
      <c r="B624" s="44">
        <f>IF($B623="№",1,MAX($B$7:$B623)+1)</f>
        <v>618</v>
      </c>
      <c r="C624" s="45">
        <f t="shared" si="116"/>
        <v>0</v>
      </c>
      <c r="D624" s="31"/>
      <c r="E624" s="32"/>
      <c r="F624" s="32"/>
      <c r="G624" s="33"/>
      <c r="H624" s="34"/>
      <c r="I624" s="31"/>
      <c r="J624" s="34"/>
      <c r="K624" s="40">
        <f t="shared" si="109"/>
        <v>0</v>
      </c>
      <c r="L624" s="41">
        <f t="shared" si="117"/>
        <v>0</v>
      </c>
      <c r="M624" s="10">
        <f t="shared" si="110"/>
        <v>0</v>
      </c>
      <c r="N624" s="42">
        <f t="shared" si="111"/>
        <v>0</v>
      </c>
      <c r="O624" s="43">
        <f t="shared" si="112"/>
        <v>0</v>
      </c>
      <c r="P624" s="32"/>
      <c r="Q624" s="35"/>
      <c r="R624" s="36"/>
      <c r="S624" s="32"/>
      <c r="T624" s="10">
        <f t="shared" si="113"/>
        <v>0</v>
      </c>
      <c r="U624" s="11">
        <f t="shared" si="114"/>
        <v>0</v>
      </c>
      <c r="V624" s="11">
        <f t="shared" si="118"/>
        <v>0</v>
      </c>
      <c r="W624" s="12" t="str">
        <f t="shared" si="115"/>
        <v/>
      </c>
      <c r="X624" s="13">
        <f t="shared" si="119"/>
        <v>0</v>
      </c>
      <c r="Y624" s="10">
        <f t="shared" si="120"/>
        <v>625.3199999999996</v>
      </c>
      <c r="AD624" s="29"/>
      <c r="AE624" s="29"/>
      <c r="AF624" s="29"/>
      <c r="AG624" s="29"/>
      <c r="AH624" s="29"/>
      <c r="AI624" s="29"/>
      <c r="AJ624" s="29"/>
      <c r="AK624" s="29"/>
      <c r="AL624" s="29"/>
      <c r="AM624" s="29"/>
      <c r="AN624" s="29"/>
      <c r="AO624" s="29"/>
      <c r="AP624" s="29"/>
    </row>
    <row r="625" spans="2:42" ht="12.75">
      <c r="B625" s="44">
        <f>IF($B624="№",1,MAX($B$7:$B624)+1)</f>
        <v>619</v>
      </c>
      <c r="C625" s="45">
        <f t="shared" si="116"/>
        <v>0</v>
      </c>
      <c r="D625" s="31"/>
      <c r="E625" s="32"/>
      <c r="F625" s="32"/>
      <c r="G625" s="33"/>
      <c r="H625" s="34"/>
      <c r="I625" s="31"/>
      <c r="J625" s="34"/>
      <c r="K625" s="40">
        <f t="shared" si="109"/>
        <v>0</v>
      </c>
      <c r="L625" s="41">
        <f t="shared" si="117"/>
        <v>0</v>
      </c>
      <c r="M625" s="10">
        <f t="shared" si="110"/>
        <v>0</v>
      </c>
      <c r="N625" s="42">
        <f t="shared" si="111"/>
        <v>0</v>
      </c>
      <c r="O625" s="43">
        <f t="shared" si="112"/>
        <v>0</v>
      </c>
      <c r="P625" s="32"/>
      <c r="Q625" s="35"/>
      <c r="R625" s="36"/>
      <c r="S625" s="32"/>
      <c r="T625" s="10">
        <f t="shared" si="113"/>
        <v>0</v>
      </c>
      <c r="U625" s="11">
        <f t="shared" si="114"/>
        <v>0</v>
      </c>
      <c r="V625" s="11">
        <f t="shared" si="118"/>
        <v>0</v>
      </c>
      <c r="W625" s="12" t="str">
        <f t="shared" si="115"/>
        <v/>
      </c>
      <c r="X625" s="13">
        <f t="shared" si="119"/>
        <v>0</v>
      </c>
      <c r="Y625" s="10">
        <f t="shared" si="120"/>
        <v>625.3199999999996</v>
      </c>
      <c r="AD625" s="29"/>
      <c r="AE625" s="29"/>
      <c r="AF625" s="29"/>
      <c r="AG625" s="29"/>
      <c r="AH625" s="29"/>
      <c r="AI625" s="29"/>
      <c r="AJ625" s="29"/>
      <c r="AK625" s="29"/>
      <c r="AL625" s="29"/>
      <c r="AM625" s="29"/>
      <c r="AN625" s="29"/>
      <c r="AO625" s="29"/>
      <c r="AP625" s="29"/>
    </row>
    <row r="626" spans="2:42" ht="12.75">
      <c r="B626" s="44">
        <f>IF($B625="№",1,MAX($B$7:$B625)+1)</f>
        <v>620</v>
      </c>
      <c r="C626" s="45">
        <f t="shared" si="116"/>
        <v>0</v>
      </c>
      <c r="D626" s="31"/>
      <c r="E626" s="32"/>
      <c r="F626" s="32"/>
      <c r="G626" s="33"/>
      <c r="H626" s="34"/>
      <c r="I626" s="31"/>
      <c r="J626" s="34"/>
      <c r="K626" s="40">
        <f t="shared" si="109"/>
        <v>0</v>
      </c>
      <c r="L626" s="41">
        <f t="shared" si="117"/>
        <v>0</v>
      </c>
      <c r="M626" s="10">
        <f t="shared" si="110"/>
        <v>0</v>
      </c>
      <c r="N626" s="42">
        <f t="shared" si="111"/>
        <v>0</v>
      </c>
      <c r="O626" s="43">
        <f t="shared" si="112"/>
        <v>0</v>
      </c>
      <c r="P626" s="32"/>
      <c r="Q626" s="35"/>
      <c r="R626" s="36"/>
      <c r="S626" s="32"/>
      <c r="T626" s="10">
        <f t="shared" si="113"/>
        <v>0</v>
      </c>
      <c r="U626" s="11">
        <f t="shared" si="114"/>
        <v>0</v>
      </c>
      <c r="V626" s="11">
        <f t="shared" si="118"/>
        <v>0</v>
      </c>
      <c r="W626" s="12" t="str">
        <f t="shared" si="115"/>
        <v/>
      </c>
      <c r="X626" s="13">
        <f t="shared" si="119"/>
        <v>0</v>
      </c>
      <c r="Y626" s="10">
        <f t="shared" si="120"/>
        <v>625.3199999999996</v>
      </c>
      <c r="AD626" s="29"/>
      <c r="AE626" s="29"/>
      <c r="AF626" s="29"/>
      <c r="AG626" s="29"/>
      <c r="AH626" s="29"/>
      <c r="AI626" s="29"/>
      <c r="AJ626" s="29"/>
      <c r="AK626" s="29"/>
      <c r="AL626" s="29"/>
      <c r="AM626" s="29"/>
      <c r="AN626" s="29"/>
      <c r="AO626" s="29"/>
      <c r="AP626" s="29"/>
    </row>
    <row r="627" spans="2:42" ht="12.75">
      <c r="B627" s="44">
        <f>IF($B626="№",1,MAX($B$7:$B626)+1)</f>
        <v>621</v>
      </c>
      <c r="C627" s="45">
        <f t="shared" si="116"/>
        <v>0</v>
      </c>
      <c r="D627" s="31"/>
      <c r="E627" s="32"/>
      <c r="F627" s="32"/>
      <c r="G627" s="33"/>
      <c r="H627" s="34"/>
      <c r="I627" s="31"/>
      <c r="J627" s="34"/>
      <c r="K627" s="40">
        <f t="shared" si="109"/>
        <v>0</v>
      </c>
      <c r="L627" s="41">
        <f t="shared" si="117"/>
        <v>0</v>
      </c>
      <c r="M627" s="10">
        <f t="shared" si="110"/>
        <v>0</v>
      </c>
      <c r="N627" s="42">
        <f t="shared" si="111"/>
        <v>0</v>
      </c>
      <c r="O627" s="43">
        <f t="shared" si="112"/>
        <v>0</v>
      </c>
      <c r="P627" s="32"/>
      <c r="Q627" s="35"/>
      <c r="R627" s="36"/>
      <c r="S627" s="32"/>
      <c r="T627" s="10">
        <f t="shared" si="113"/>
        <v>0</v>
      </c>
      <c r="U627" s="11">
        <f t="shared" si="114"/>
        <v>0</v>
      </c>
      <c r="V627" s="11">
        <f t="shared" si="118"/>
        <v>0</v>
      </c>
      <c r="W627" s="12" t="str">
        <f t="shared" si="115"/>
        <v/>
      </c>
      <c r="X627" s="13">
        <f t="shared" si="119"/>
        <v>0</v>
      </c>
      <c r="Y627" s="10">
        <f t="shared" si="120"/>
        <v>625.3199999999996</v>
      </c>
      <c r="AD627" s="29"/>
      <c r="AE627" s="29"/>
      <c r="AF627" s="29"/>
      <c r="AG627" s="29"/>
      <c r="AH627" s="29"/>
      <c r="AI627" s="29"/>
      <c r="AJ627" s="29"/>
      <c r="AK627" s="29"/>
      <c r="AL627" s="29"/>
      <c r="AM627" s="29"/>
      <c r="AN627" s="29"/>
      <c r="AO627" s="29"/>
      <c r="AP627" s="29"/>
    </row>
    <row r="628" spans="2:42" ht="12.75">
      <c r="B628" s="44">
        <f>IF($B627="№",1,MAX($B$7:$B627)+1)</f>
        <v>622</v>
      </c>
      <c r="C628" s="45">
        <f t="shared" si="116"/>
        <v>0</v>
      </c>
      <c r="D628" s="31"/>
      <c r="E628" s="32"/>
      <c r="F628" s="32"/>
      <c r="G628" s="33"/>
      <c r="H628" s="34"/>
      <c r="I628" s="31"/>
      <c r="J628" s="34"/>
      <c r="K628" s="40">
        <f t="shared" si="109"/>
        <v>0</v>
      </c>
      <c r="L628" s="41">
        <f t="shared" si="117"/>
        <v>0</v>
      </c>
      <c r="M628" s="10">
        <f t="shared" si="110"/>
        <v>0</v>
      </c>
      <c r="N628" s="42">
        <f t="shared" si="111"/>
        <v>0</v>
      </c>
      <c r="O628" s="43">
        <f t="shared" si="112"/>
        <v>0</v>
      </c>
      <c r="P628" s="32"/>
      <c r="Q628" s="35"/>
      <c r="R628" s="36"/>
      <c r="S628" s="32"/>
      <c r="T628" s="10">
        <f t="shared" si="113"/>
        <v>0</v>
      </c>
      <c r="U628" s="11">
        <f t="shared" si="114"/>
        <v>0</v>
      </c>
      <c r="V628" s="11">
        <f t="shared" si="118"/>
        <v>0</v>
      </c>
      <c r="W628" s="12" t="str">
        <f t="shared" si="115"/>
        <v/>
      </c>
      <c r="X628" s="13">
        <f t="shared" si="119"/>
        <v>0</v>
      </c>
      <c r="Y628" s="10">
        <f t="shared" si="120"/>
        <v>625.3199999999996</v>
      </c>
      <c r="AD628" s="29"/>
      <c r="AE628" s="29"/>
      <c r="AF628" s="29"/>
      <c r="AG628" s="29"/>
      <c r="AH628" s="29"/>
      <c r="AI628" s="29"/>
      <c r="AJ628" s="29"/>
      <c r="AK628" s="29"/>
      <c r="AL628" s="29"/>
      <c r="AM628" s="29"/>
      <c r="AN628" s="29"/>
      <c r="AO628" s="29"/>
      <c r="AP628" s="29"/>
    </row>
    <row r="629" spans="2:42" ht="12.75">
      <c r="B629" s="44">
        <f>IF($B628="№",1,MAX($B$7:$B628)+1)</f>
        <v>623</v>
      </c>
      <c r="C629" s="45">
        <f t="shared" si="116"/>
        <v>0</v>
      </c>
      <c r="D629" s="31"/>
      <c r="E629" s="32"/>
      <c r="F629" s="32"/>
      <c r="G629" s="33"/>
      <c r="H629" s="34"/>
      <c r="I629" s="31"/>
      <c r="J629" s="34"/>
      <c r="K629" s="40">
        <f t="shared" si="109"/>
        <v>0</v>
      </c>
      <c r="L629" s="41">
        <f t="shared" si="117"/>
        <v>0</v>
      </c>
      <c r="M629" s="10">
        <f t="shared" si="110"/>
        <v>0</v>
      </c>
      <c r="N629" s="42">
        <f t="shared" si="111"/>
        <v>0</v>
      </c>
      <c r="O629" s="43">
        <f t="shared" si="112"/>
        <v>0</v>
      </c>
      <c r="P629" s="32"/>
      <c r="Q629" s="35"/>
      <c r="R629" s="36"/>
      <c r="S629" s="32"/>
      <c r="T629" s="10">
        <f t="shared" si="113"/>
        <v>0</v>
      </c>
      <c r="U629" s="11">
        <f t="shared" si="114"/>
        <v>0</v>
      </c>
      <c r="V629" s="11">
        <f t="shared" si="118"/>
        <v>0</v>
      </c>
      <c r="W629" s="12" t="str">
        <f t="shared" si="115"/>
        <v/>
      </c>
      <c r="X629" s="13">
        <f t="shared" si="119"/>
        <v>0</v>
      </c>
      <c r="Y629" s="10">
        <f t="shared" si="120"/>
        <v>625.3199999999996</v>
      </c>
      <c r="AD629" s="29"/>
      <c r="AE629" s="29"/>
      <c r="AF629" s="29"/>
      <c r="AG629" s="29"/>
      <c r="AH629" s="29"/>
      <c r="AI629" s="29"/>
      <c r="AJ629" s="29"/>
      <c r="AK629" s="29"/>
      <c r="AL629" s="29"/>
      <c r="AM629" s="29"/>
      <c r="AN629" s="29"/>
      <c r="AO629" s="29"/>
      <c r="AP629" s="29"/>
    </row>
    <row r="630" spans="2:42" ht="12.75">
      <c r="B630" s="44">
        <f>IF($B629="№",1,MAX($B$7:$B629)+1)</f>
        <v>624</v>
      </c>
      <c r="C630" s="45">
        <f t="shared" si="116"/>
        <v>0</v>
      </c>
      <c r="D630" s="31"/>
      <c r="E630" s="32"/>
      <c r="F630" s="32"/>
      <c r="G630" s="33"/>
      <c r="H630" s="34"/>
      <c r="I630" s="31"/>
      <c r="J630" s="34"/>
      <c r="K630" s="40">
        <f t="shared" si="109"/>
        <v>0</v>
      </c>
      <c r="L630" s="41">
        <f t="shared" si="117"/>
        <v>0</v>
      </c>
      <c r="M630" s="10">
        <f t="shared" si="110"/>
        <v>0</v>
      </c>
      <c r="N630" s="42">
        <f t="shared" si="111"/>
        <v>0</v>
      </c>
      <c r="O630" s="43">
        <f t="shared" si="112"/>
        <v>0</v>
      </c>
      <c r="P630" s="32"/>
      <c r="Q630" s="35"/>
      <c r="R630" s="36"/>
      <c r="S630" s="32"/>
      <c r="T630" s="10">
        <f t="shared" si="113"/>
        <v>0</v>
      </c>
      <c r="U630" s="11">
        <f t="shared" si="114"/>
        <v>0</v>
      </c>
      <c r="V630" s="11">
        <f t="shared" si="118"/>
        <v>0</v>
      </c>
      <c r="W630" s="12" t="str">
        <f t="shared" si="115"/>
        <v/>
      </c>
      <c r="X630" s="13">
        <f t="shared" si="119"/>
        <v>0</v>
      </c>
      <c r="Y630" s="10">
        <f t="shared" si="120"/>
        <v>625.3199999999996</v>
      </c>
      <c r="AD630" s="29"/>
      <c r="AE630" s="29"/>
      <c r="AF630" s="29"/>
      <c r="AG630" s="29"/>
      <c r="AH630" s="29"/>
      <c r="AI630" s="29"/>
      <c r="AJ630" s="29"/>
      <c r="AK630" s="29"/>
      <c r="AL630" s="29"/>
      <c r="AM630" s="29"/>
      <c r="AN630" s="29"/>
      <c r="AO630" s="29"/>
      <c r="AP630" s="29"/>
    </row>
    <row r="631" spans="2:42" ht="12.75">
      <c r="B631" s="44">
        <f>IF($B630="№",1,MAX($B$7:$B630)+1)</f>
        <v>625</v>
      </c>
      <c r="C631" s="45">
        <f t="shared" si="116"/>
        <v>0</v>
      </c>
      <c r="D631" s="31"/>
      <c r="E631" s="32"/>
      <c r="F631" s="32"/>
      <c r="G631" s="33"/>
      <c r="H631" s="34"/>
      <c r="I631" s="31"/>
      <c r="J631" s="34"/>
      <c r="K631" s="40">
        <f t="shared" si="109"/>
        <v>0</v>
      </c>
      <c r="L631" s="41">
        <f t="shared" si="117"/>
        <v>0</v>
      </c>
      <c r="M631" s="10">
        <f t="shared" si="110"/>
        <v>0</v>
      </c>
      <c r="N631" s="42">
        <f t="shared" si="111"/>
        <v>0</v>
      </c>
      <c r="O631" s="43">
        <f t="shared" si="112"/>
        <v>0</v>
      </c>
      <c r="P631" s="32"/>
      <c r="Q631" s="35"/>
      <c r="R631" s="36"/>
      <c r="S631" s="32"/>
      <c r="T631" s="10">
        <f t="shared" si="113"/>
        <v>0</v>
      </c>
      <c r="U631" s="11">
        <f t="shared" si="114"/>
        <v>0</v>
      </c>
      <c r="V631" s="11">
        <f t="shared" si="118"/>
        <v>0</v>
      </c>
      <c r="W631" s="12" t="str">
        <f t="shared" si="115"/>
        <v/>
      </c>
      <c r="X631" s="13">
        <f t="shared" si="119"/>
        <v>0</v>
      </c>
      <c r="Y631" s="10">
        <f t="shared" si="120"/>
        <v>625.3199999999996</v>
      </c>
      <c r="AD631" s="29"/>
      <c r="AE631" s="29"/>
      <c r="AF631" s="29"/>
      <c r="AG631" s="29"/>
      <c r="AH631" s="29"/>
      <c r="AI631" s="29"/>
      <c r="AJ631" s="29"/>
      <c r="AK631" s="29"/>
      <c r="AL631" s="29"/>
      <c r="AM631" s="29"/>
      <c r="AN631" s="29"/>
      <c r="AO631" s="29"/>
      <c r="AP631" s="29"/>
    </row>
    <row r="632" spans="2:42" ht="12.75">
      <c r="B632" s="44">
        <f>IF($B631="№",1,MAX($B$7:$B631)+1)</f>
        <v>626</v>
      </c>
      <c r="C632" s="45">
        <f t="shared" si="116"/>
        <v>0</v>
      </c>
      <c r="D632" s="31"/>
      <c r="E632" s="32"/>
      <c r="F632" s="32"/>
      <c r="G632" s="33"/>
      <c r="H632" s="34"/>
      <c r="I632" s="31"/>
      <c r="J632" s="34"/>
      <c r="K632" s="40">
        <f t="shared" si="109"/>
        <v>0</v>
      </c>
      <c r="L632" s="41">
        <f t="shared" si="117"/>
        <v>0</v>
      </c>
      <c r="M632" s="10">
        <f t="shared" si="110"/>
        <v>0</v>
      </c>
      <c r="N632" s="42">
        <f t="shared" si="111"/>
        <v>0</v>
      </c>
      <c r="O632" s="43">
        <f t="shared" si="112"/>
        <v>0</v>
      </c>
      <c r="P632" s="32"/>
      <c r="Q632" s="35"/>
      <c r="R632" s="36"/>
      <c r="S632" s="32"/>
      <c r="T632" s="10">
        <f t="shared" si="113"/>
        <v>0</v>
      </c>
      <c r="U632" s="11">
        <f t="shared" si="114"/>
        <v>0</v>
      </c>
      <c r="V632" s="11">
        <f t="shared" si="118"/>
        <v>0</v>
      </c>
      <c r="W632" s="12" t="str">
        <f t="shared" si="115"/>
        <v/>
      </c>
      <c r="X632" s="13">
        <f t="shared" si="119"/>
        <v>0</v>
      </c>
      <c r="Y632" s="10">
        <f t="shared" si="120"/>
        <v>625.3199999999996</v>
      </c>
      <c r="AD632" s="29"/>
      <c r="AE632" s="29"/>
      <c r="AF632" s="29"/>
      <c r="AG632" s="29"/>
      <c r="AH632" s="29"/>
      <c r="AI632" s="29"/>
      <c r="AJ632" s="29"/>
      <c r="AK632" s="29"/>
      <c r="AL632" s="29"/>
      <c r="AM632" s="29"/>
      <c r="AN632" s="29"/>
      <c r="AO632" s="29"/>
      <c r="AP632" s="29"/>
    </row>
    <row r="633" spans="2:42" ht="12.75">
      <c r="B633" s="44">
        <f>IF($B632="№",1,MAX($B$7:$B632)+1)</f>
        <v>627</v>
      </c>
      <c r="C633" s="45">
        <f t="shared" si="116"/>
        <v>0</v>
      </c>
      <c r="D633" s="31"/>
      <c r="E633" s="32"/>
      <c r="F633" s="32"/>
      <c r="G633" s="33"/>
      <c r="H633" s="34"/>
      <c r="I633" s="31"/>
      <c r="J633" s="34"/>
      <c r="K633" s="40">
        <f t="shared" si="109"/>
        <v>0</v>
      </c>
      <c r="L633" s="41">
        <f t="shared" si="117"/>
        <v>0</v>
      </c>
      <c r="M633" s="10">
        <f t="shared" si="110"/>
        <v>0</v>
      </c>
      <c r="N633" s="42">
        <f t="shared" si="111"/>
        <v>0</v>
      </c>
      <c r="O633" s="43">
        <f t="shared" si="112"/>
        <v>0</v>
      </c>
      <c r="P633" s="32"/>
      <c r="Q633" s="35"/>
      <c r="R633" s="36"/>
      <c r="S633" s="32"/>
      <c r="T633" s="10">
        <f t="shared" si="113"/>
        <v>0</v>
      </c>
      <c r="U633" s="11">
        <f t="shared" si="114"/>
        <v>0</v>
      </c>
      <c r="V633" s="11">
        <f t="shared" si="118"/>
        <v>0</v>
      </c>
      <c r="W633" s="12" t="str">
        <f t="shared" si="115"/>
        <v/>
      </c>
      <c r="X633" s="13">
        <f t="shared" si="119"/>
        <v>0</v>
      </c>
      <c r="Y633" s="10">
        <f t="shared" si="120"/>
        <v>625.3199999999996</v>
      </c>
      <c r="AD633" s="29"/>
      <c r="AE633" s="29"/>
      <c r="AF633" s="29"/>
      <c r="AG633" s="29"/>
      <c r="AH633" s="29"/>
      <c r="AI633" s="29"/>
      <c r="AJ633" s="29"/>
      <c r="AK633" s="29"/>
      <c r="AL633" s="29"/>
      <c r="AM633" s="29"/>
      <c r="AN633" s="29"/>
      <c r="AO633" s="29"/>
      <c r="AP633" s="29"/>
    </row>
    <row r="634" spans="2:42" ht="12.75">
      <c r="B634" s="44">
        <f>IF($B633="№",1,MAX($B$7:$B633)+1)</f>
        <v>628</v>
      </c>
      <c r="C634" s="45">
        <f t="shared" si="116"/>
        <v>0</v>
      </c>
      <c r="D634" s="31"/>
      <c r="E634" s="32"/>
      <c r="F634" s="32"/>
      <c r="G634" s="33"/>
      <c r="H634" s="34"/>
      <c r="I634" s="31"/>
      <c r="J634" s="34"/>
      <c r="K634" s="40">
        <f t="shared" si="109"/>
        <v>0</v>
      </c>
      <c r="L634" s="41">
        <f t="shared" si="117"/>
        <v>0</v>
      </c>
      <c r="M634" s="10">
        <f t="shared" si="110"/>
        <v>0</v>
      </c>
      <c r="N634" s="42">
        <f t="shared" si="111"/>
        <v>0</v>
      </c>
      <c r="O634" s="43">
        <f t="shared" si="112"/>
        <v>0</v>
      </c>
      <c r="P634" s="32"/>
      <c r="Q634" s="35"/>
      <c r="R634" s="36"/>
      <c r="S634" s="32"/>
      <c r="T634" s="10">
        <f t="shared" si="113"/>
        <v>0</v>
      </c>
      <c r="U634" s="11">
        <f t="shared" si="114"/>
        <v>0</v>
      </c>
      <c r="V634" s="11">
        <f t="shared" si="118"/>
        <v>0</v>
      </c>
      <c r="W634" s="12" t="str">
        <f t="shared" si="115"/>
        <v/>
      </c>
      <c r="X634" s="13">
        <f t="shared" si="119"/>
        <v>0</v>
      </c>
      <c r="Y634" s="10">
        <f t="shared" si="120"/>
        <v>625.3199999999996</v>
      </c>
      <c r="AD634" s="29"/>
      <c r="AE634" s="29"/>
      <c r="AF634" s="29"/>
      <c r="AG634" s="29"/>
      <c r="AH634" s="29"/>
      <c r="AI634" s="29"/>
      <c r="AJ634" s="29"/>
      <c r="AK634" s="29"/>
      <c r="AL634" s="29"/>
      <c r="AM634" s="29"/>
      <c r="AN634" s="29"/>
      <c r="AO634" s="29"/>
      <c r="AP634" s="29"/>
    </row>
    <row r="635" spans="2:42" ht="12.75">
      <c r="B635" s="44">
        <f>IF($B634="№",1,MAX($B$7:$B634)+1)</f>
        <v>629</v>
      </c>
      <c r="C635" s="45">
        <f t="shared" si="116"/>
        <v>0</v>
      </c>
      <c r="D635" s="31"/>
      <c r="E635" s="32"/>
      <c r="F635" s="32"/>
      <c r="G635" s="33"/>
      <c r="H635" s="34"/>
      <c r="I635" s="31"/>
      <c r="J635" s="34"/>
      <c r="K635" s="40">
        <f t="shared" si="109"/>
        <v>0</v>
      </c>
      <c r="L635" s="41">
        <f t="shared" si="117"/>
        <v>0</v>
      </c>
      <c r="M635" s="10">
        <f t="shared" si="110"/>
        <v>0</v>
      </c>
      <c r="N635" s="42">
        <f t="shared" si="111"/>
        <v>0</v>
      </c>
      <c r="O635" s="43">
        <f t="shared" si="112"/>
        <v>0</v>
      </c>
      <c r="P635" s="32"/>
      <c r="Q635" s="35"/>
      <c r="R635" s="36"/>
      <c r="S635" s="32"/>
      <c r="T635" s="10">
        <f t="shared" si="113"/>
        <v>0</v>
      </c>
      <c r="U635" s="11">
        <f t="shared" si="114"/>
        <v>0</v>
      </c>
      <c r="V635" s="11">
        <f t="shared" si="118"/>
        <v>0</v>
      </c>
      <c r="W635" s="12" t="str">
        <f t="shared" si="115"/>
        <v/>
      </c>
      <c r="X635" s="13">
        <f t="shared" si="119"/>
        <v>0</v>
      </c>
      <c r="Y635" s="10">
        <f t="shared" si="120"/>
        <v>625.3199999999996</v>
      </c>
      <c r="AD635" s="29"/>
      <c r="AE635" s="29"/>
      <c r="AF635" s="29"/>
      <c r="AG635" s="29"/>
      <c r="AH635" s="29"/>
      <c r="AI635" s="29"/>
      <c r="AJ635" s="29"/>
      <c r="AK635" s="29"/>
      <c r="AL635" s="29"/>
      <c r="AM635" s="29"/>
      <c r="AN635" s="29"/>
      <c r="AO635" s="29"/>
      <c r="AP635" s="29"/>
    </row>
    <row r="636" spans="2:42" ht="12.75">
      <c r="B636" s="44">
        <f>IF($B635="№",1,MAX($B$7:$B635)+1)</f>
        <v>630</v>
      </c>
      <c r="C636" s="45">
        <f t="shared" si="116"/>
        <v>0</v>
      </c>
      <c r="D636" s="31"/>
      <c r="E636" s="32"/>
      <c r="F636" s="32"/>
      <c r="G636" s="33"/>
      <c r="H636" s="34"/>
      <c r="I636" s="31"/>
      <c r="J636" s="34"/>
      <c r="K636" s="40">
        <f t="shared" si="109"/>
        <v>0</v>
      </c>
      <c r="L636" s="41">
        <f t="shared" si="117"/>
        <v>0</v>
      </c>
      <c r="M636" s="10">
        <f t="shared" si="110"/>
        <v>0</v>
      </c>
      <c r="N636" s="42">
        <f t="shared" si="111"/>
        <v>0</v>
      </c>
      <c r="O636" s="43">
        <f t="shared" si="112"/>
        <v>0</v>
      </c>
      <c r="P636" s="32"/>
      <c r="Q636" s="35"/>
      <c r="R636" s="36"/>
      <c r="S636" s="32"/>
      <c r="T636" s="10">
        <f t="shared" si="113"/>
        <v>0</v>
      </c>
      <c r="U636" s="11">
        <f t="shared" si="114"/>
        <v>0</v>
      </c>
      <c r="V636" s="11">
        <f t="shared" si="118"/>
        <v>0</v>
      </c>
      <c r="W636" s="12" t="str">
        <f t="shared" si="115"/>
        <v/>
      </c>
      <c r="X636" s="13">
        <f t="shared" si="119"/>
        <v>0</v>
      </c>
      <c r="Y636" s="10">
        <f t="shared" si="120"/>
        <v>625.3199999999996</v>
      </c>
      <c r="AD636" s="29"/>
      <c r="AE636" s="29"/>
      <c r="AF636" s="29"/>
      <c r="AG636" s="29"/>
      <c r="AH636" s="29"/>
      <c r="AI636" s="29"/>
      <c r="AJ636" s="29"/>
      <c r="AK636" s="29"/>
      <c r="AL636" s="29"/>
      <c r="AM636" s="29"/>
      <c r="AN636" s="29"/>
      <c r="AO636" s="29"/>
      <c r="AP636" s="29"/>
    </row>
    <row r="637" spans="2:42" ht="12.75">
      <c r="B637" s="44">
        <f>IF($B636="№",1,MAX($B$7:$B636)+1)</f>
        <v>631</v>
      </c>
      <c r="C637" s="45">
        <f t="shared" si="116"/>
        <v>0</v>
      </c>
      <c r="D637" s="31"/>
      <c r="E637" s="32"/>
      <c r="F637" s="32"/>
      <c r="G637" s="33"/>
      <c r="H637" s="34"/>
      <c r="I637" s="31"/>
      <c r="J637" s="34"/>
      <c r="K637" s="40">
        <f t="shared" si="109"/>
        <v>0</v>
      </c>
      <c r="L637" s="41">
        <f t="shared" si="117"/>
        <v>0</v>
      </c>
      <c r="M637" s="10">
        <f t="shared" si="110"/>
        <v>0</v>
      </c>
      <c r="N637" s="42">
        <f t="shared" si="111"/>
        <v>0</v>
      </c>
      <c r="O637" s="43">
        <f t="shared" si="112"/>
        <v>0</v>
      </c>
      <c r="P637" s="32"/>
      <c r="Q637" s="35"/>
      <c r="R637" s="36"/>
      <c r="S637" s="32"/>
      <c r="T637" s="10">
        <f t="shared" si="113"/>
        <v>0</v>
      </c>
      <c r="U637" s="11">
        <f t="shared" si="114"/>
        <v>0</v>
      </c>
      <c r="V637" s="11">
        <f t="shared" si="118"/>
        <v>0</v>
      </c>
      <c r="W637" s="12" t="str">
        <f t="shared" si="115"/>
        <v/>
      </c>
      <c r="X637" s="13">
        <f t="shared" si="119"/>
        <v>0</v>
      </c>
      <c r="Y637" s="10">
        <f t="shared" si="120"/>
        <v>625.3199999999996</v>
      </c>
      <c r="AD637" s="29"/>
      <c r="AE637" s="29"/>
      <c r="AF637" s="29"/>
      <c r="AG637" s="29"/>
      <c r="AH637" s="29"/>
      <c r="AI637" s="29"/>
      <c r="AJ637" s="29"/>
      <c r="AK637" s="29"/>
      <c r="AL637" s="29"/>
      <c r="AM637" s="29"/>
      <c r="AN637" s="29"/>
      <c r="AO637" s="29"/>
      <c r="AP637" s="29"/>
    </row>
    <row r="638" spans="2:42" ht="12.75">
      <c r="B638" s="44">
        <f>IF($B637="№",1,MAX($B$7:$B637)+1)</f>
        <v>632</v>
      </c>
      <c r="C638" s="45">
        <f t="shared" si="116"/>
        <v>0</v>
      </c>
      <c r="D638" s="31"/>
      <c r="E638" s="32"/>
      <c r="F638" s="32"/>
      <c r="G638" s="33"/>
      <c r="H638" s="34"/>
      <c r="I638" s="31"/>
      <c r="J638" s="34"/>
      <c r="K638" s="40">
        <f t="shared" si="109"/>
        <v>0</v>
      </c>
      <c r="L638" s="41">
        <f t="shared" si="117"/>
        <v>0</v>
      </c>
      <c r="M638" s="10">
        <f t="shared" si="110"/>
        <v>0</v>
      </c>
      <c r="N638" s="42">
        <f t="shared" si="111"/>
        <v>0</v>
      </c>
      <c r="O638" s="43">
        <f t="shared" si="112"/>
        <v>0</v>
      </c>
      <c r="P638" s="32"/>
      <c r="Q638" s="35"/>
      <c r="R638" s="36"/>
      <c r="S638" s="32"/>
      <c r="T638" s="10">
        <f t="shared" si="113"/>
        <v>0</v>
      </c>
      <c r="U638" s="11">
        <f t="shared" si="114"/>
        <v>0</v>
      </c>
      <c r="V638" s="11">
        <f t="shared" si="118"/>
        <v>0</v>
      </c>
      <c r="W638" s="12" t="str">
        <f t="shared" si="115"/>
        <v/>
      </c>
      <c r="X638" s="13">
        <f t="shared" si="119"/>
        <v>0</v>
      </c>
      <c r="Y638" s="10">
        <f t="shared" si="120"/>
        <v>625.3199999999996</v>
      </c>
      <c r="AD638" s="29"/>
      <c r="AE638" s="29"/>
      <c r="AF638" s="29"/>
      <c r="AG638" s="29"/>
      <c r="AH638" s="29"/>
      <c r="AI638" s="29"/>
      <c r="AJ638" s="29"/>
      <c r="AK638" s="29"/>
      <c r="AL638" s="29"/>
      <c r="AM638" s="29"/>
      <c r="AN638" s="29"/>
      <c r="AO638" s="29"/>
      <c r="AP638" s="29"/>
    </row>
    <row r="639" spans="2:42" ht="12.75">
      <c r="B639" s="44">
        <f>IF($B638="№",1,MAX($B$7:$B638)+1)</f>
        <v>633</v>
      </c>
      <c r="C639" s="45">
        <f t="shared" si="116"/>
        <v>0</v>
      </c>
      <c r="D639" s="31"/>
      <c r="E639" s="32"/>
      <c r="F639" s="32"/>
      <c r="G639" s="33"/>
      <c r="H639" s="34"/>
      <c r="I639" s="31"/>
      <c r="J639" s="34"/>
      <c r="K639" s="40">
        <f t="shared" si="109"/>
        <v>0</v>
      </c>
      <c r="L639" s="41">
        <f t="shared" si="117"/>
        <v>0</v>
      </c>
      <c r="M639" s="10">
        <f t="shared" si="110"/>
        <v>0</v>
      </c>
      <c r="N639" s="42">
        <f t="shared" si="111"/>
        <v>0</v>
      </c>
      <c r="O639" s="43">
        <f t="shared" si="112"/>
        <v>0</v>
      </c>
      <c r="P639" s="32"/>
      <c r="Q639" s="35"/>
      <c r="R639" s="36"/>
      <c r="S639" s="32"/>
      <c r="T639" s="10">
        <f t="shared" si="113"/>
        <v>0</v>
      </c>
      <c r="U639" s="11">
        <f t="shared" si="114"/>
        <v>0</v>
      </c>
      <c r="V639" s="11">
        <f t="shared" si="118"/>
        <v>0</v>
      </c>
      <c r="W639" s="12" t="str">
        <f t="shared" si="115"/>
        <v/>
      </c>
      <c r="X639" s="13">
        <f t="shared" si="119"/>
        <v>0</v>
      </c>
      <c r="Y639" s="10">
        <f t="shared" si="120"/>
        <v>625.3199999999996</v>
      </c>
      <c r="AD639" s="29"/>
      <c r="AE639" s="29"/>
      <c r="AF639" s="29"/>
      <c r="AG639" s="29"/>
      <c r="AH639" s="29"/>
      <c r="AI639" s="29"/>
      <c r="AJ639" s="29"/>
      <c r="AK639" s="29"/>
      <c r="AL639" s="29"/>
      <c r="AM639" s="29"/>
      <c r="AN639" s="29"/>
      <c r="AO639" s="29"/>
      <c r="AP639" s="29"/>
    </row>
    <row r="640" spans="2:42" ht="12.75">
      <c r="B640" s="44">
        <f>IF($B639="№",1,MAX($B$7:$B639)+1)</f>
        <v>634</v>
      </c>
      <c r="C640" s="45">
        <f t="shared" si="116"/>
        <v>0</v>
      </c>
      <c r="D640" s="31"/>
      <c r="E640" s="32"/>
      <c r="F640" s="32"/>
      <c r="G640" s="33"/>
      <c r="H640" s="34"/>
      <c r="I640" s="31"/>
      <c r="J640" s="34"/>
      <c r="K640" s="40">
        <f t="shared" si="109"/>
        <v>0</v>
      </c>
      <c r="L640" s="41">
        <f t="shared" si="117"/>
        <v>0</v>
      </c>
      <c r="M640" s="10">
        <f t="shared" si="110"/>
        <v>0</v>
      </c>
      <c r="N640" s="42">
        <f t="shared" si="111"/>
        <v>0</v>
      </c>
      <c r="O640" s="43">
        <f t="shared" si="112"/>
        <v>0</v>
      </c>
      <c r="P640" s="32"/>
      <c r="Q640" s="35"/>
      <c r="R640" s="36"/>
      <c r="S640" s="32"/>
      <c r="T640" s="10">
        <f t="shared" si="113"/>
        <v>0</v>
      </c>
      <c r="U640" s="11">
        <f t="shared" si="114"/>
        <v>0</v>
      </c>
      <c r="V640" s="11">
        <f t="shared" si="118"/>
        <v>0</v>
      </c>
      <c r="W640" s="12" t="str">
        <f t="shared" si="115"/>
        <v/>
      </c>
      <c r="X640" s="13">
        <f t="shared" si="119"/>
        <v>0</v>
      </c>
      <c r="Y640" s="10">
        <f t="shared" si="120"/>
        <v>625.3199999999996</v>
      </c>
      <c r="AD640" s="29"/>
      <c r="AE640" s="29"/>
      <c r="AF640" s="29"/>
      <c r="AG640" s="29"/>
      <c r="AH640" s="29"/>
      <c r="AI640" s="29"/>
      <c r="AJ640" s="29"/>
      <c r="AK640" s="29"/>
      <c r="AL640" s="29"/>
      <c r="AM640" s="29"/>
      <c r="AN640" s="29"/>
      <c r="AO640" s="29"/>
      <c r="AP640" s="29"/>
    </row>
    <row r="641" spans="2:42" ht="12.75">
      <c r="B641" s="44">
        <f>IF($B640="№",1,MAX($B$7:$B640)+1)</f>
        <v>635</v>
      </c>
      <c r="C641" s="45">
        <f t="shared" si="116"/>
        <v>0</v>
      </c>
      <c r="D641" s="31"/>
      <c r="E641" s="32"/>
      <c r="F641" s="32"/>
      <c r="G641" s="33"/>
      <c r="H641" s="34"/>
      <c r="I641" s="31"/>
      <c r="J641" s="34"/>
      <c r="K641" s="40">
        <f t="shared" si="109"/>
        <v>0</v>
      </c>
      <c r="L641" s="41">
        <f t="shared" si="117"/>
        <v>0</v>
      </c>
      <c r="M641" s="10">
        <f t="shared" si="110"/>
        <v>0</v>
      </c>
      <c r="N641" s="42">
        <f t="shared" si="111"/>
        <v>0</v>
      </c>
      <c r="O641" s="43">
        <f t="shared" si="112"/>
        <v>0</v>
      </c>
      <c r="P641" s="32"/>
      <c r="Q641" s="35"/>
      <c r="R641" s="36"/>
      <c r="S641" s="32"/>
      <c r="T641" s="10">
        <f t="shared" si="113"/>
        <v>0</v>
      </c>
      <c r="U641" s="11">
        <f t="shared" si="114"/>
        <v>0</v>
      </c>
      <c r="V641" s="11">
        <f t="shared" si="118"/>
        <v>0</v>
      </c>
      <c r="W641" s="12" t="str">
        <f t="shared" si="115"/>
        <v/>
      </c>
      <c r="X641" s="13">
        <f t="shared" si="119"/>
        <v>0</v>
      </c>
      <c r="Y641" s="10">
        <f t="shared" si="120"/>
        <v>625.3199999999996</v>
      </c>
      <c r="AD641" s="29"/>
      <c r="AE641" s="29"/>
      <c r="AF641" s="29"/>
      <c r="AG641" s="29"/>
      <c r="AH641" s="29"/>
      <c r="AI641" s="29"/>
      <c r="AJ641" s="29"/>
      <c r="AK641" s="29"/>
      <c r="AL641" s="29"/>
      <c r="AM641" s="29"/>
      <c r="AN641" s="29"/>
      <c r="AO641" s="29"/>
      <c r="AP641" s="29"/>
    </row>
    <row r="642" spans="2:42" ht="12.75">
      <c r="B642" s="44">
        <f>IF($B641="№",1,MAX($B$7:$B641)+1)</f>
        <v>636</v>
      </c>
      <c r="C642" s="45">
        <f t="shared" si="116"/>
        <v>0</v>
      </c>
      <c r="D642" s="31"/>
      <c r="E642" s="32"/>
      <c r="F642" s="32"/>
      <c r="G642" s="33"/>
      <c r="H642" s="34"/>
      <c r="I642" s="31"/>
      <c r="J642" s="34"/>
      <c r="K642" s="40">
        <f t="shared" si="109"/>
        <v>0</v>
      </c>
      <c r="L642" s="41">
        <f t="shared" si="117"/>
        <v>0</v>
      </c>
      <c r="M642" s="10">
        <f t="shared" si="110"/>
        <v>0</v>
      </c>
      <c r="N642" s="42">
        <f t="shared" si="111"/>
        <v>0</v>
      </c>
      <c r="O642" s="43">
        <f t="shared" si="112"/>
        <v>0</v>
      </c>
      <c r="P642" s="32"/>
      <c r="Q642" s="35"/>
      <c r="R642" s="36"/>
      <c r="S642" s="32"/>
      <c r="T642" s="10">
        <f t="shared" si="113"/>
        <v>0</v>
      </c>
      <c r="U642" s="11">
        <f t="shared" si="114"/>
        <v>0</v>
      </c>
      <c r="V642" s="11">
        <f t="shared" si="118"/>
        <v>0</v>
      </c>
      <c r="W642" s="12" t="str">
        <f t="shared" si="115"/>
        <v/>
      </c>
      <c r="X642" s="13">
        <f t="shared" si="119"/>
        <v>0</v>
      </c>
      <c r="Y642" s="10">
        <f t="shared" si="120"/>
        <v>625.3199999999996</v>
      </c>
      <c r="AD642" s="29"/>
      <c r="AE642" s="29"/>
      <c r="AF642" s="29"/>
      <c r="AG642" s="29"/>
      <c r="AH642" s="29"/>
      <c r="AI642" s="29"/>
      <c r="AJ642" s="29"/>
      <c r="AK642" s="29"/>
      <c r="AL642" s="29"/>
      <c r="AM642" s="29"/>
      <c r="AN642" s="29"/>
      <c r="AO642" s="29"/>
      <c r="AP642" s="29"/>
    </row>
    <row r="643" spans="2:42" ht="12.75">
      <c r="B643" s="44">
        <f>IF($B642="№",1,MAX($B$7:$B642)+1)</f>
        <v>637</v>
      </c>
      <c r="C643" s="45">
        <f t="shared" si="116"/>
        <v>0</v>
      </c>
      <c r="D643" s="31"/>
      <c r="E643" s="32"/>
      <c r="F643" s="32"/>
      <c r="G643" s="33"/>
      <c r="H643" s="34"/>
      <c r="I643" s="31"/>
      <c r="J643" s="34"/>
      <c r="K643" s="40">
        <f t="shared" si="109"/>
        <v>0</v>
      </c>
      <c r="L643" s="41">
        <f t="shared" si="117"/>
        <v>0</v>
      </c>
      <c r="M643" s="10">
        <f t="shared" si="110"/>
        <v>0</v>
      </c>
      <c r="N643" s="42">
        <f t="shared" si="111"/>
        <v>0</v>
      </c>
      <c r="O643" s="43">
        <f t="shared" si="112"/>
        <v>0</v>
      </c>
      <c r="P643" s="32"/>
      <c r="Q643" s="35"/>
      <c r="R643" s="36"/>
      <c r="S643" s="32"/>
      <c r="T643" s="10">
        <f t="shared" si="113"/>
        <v>0</v>
      </c>
      <c r="U643" s="11">
        <f t="shared" si="114"/>
        <v>0</v>
      </c>
      <c r="V643" s="11">
        <f t="shared" si="118"/>
        <v>0</v>
      </c>
      <c r="W643" s="12" t="str">
        <f t="shared" si="115"/>
        <v/>
      </c>
      <c r="X643" s="13">
        <f t="shared" si="119"/>
        <v>0</v>
      </c>
      <c r="Y643" s="10">
        <f t="shared" si="120"/>
        <v>625.3199999999996</v>
      </c>
      <c r="AD643" s="29"/>
      <c r="AE643" s="29"/>
      <c r="AF643" s="29"/>
      <c r="AG643" s="29"/>
      <c r="AH643" s="29"/>
      <c r="AI643" s="29"/>
      <c r="AJ643" s="29"/>
      <c r="AK643" s="29"/>
      <c r="AL643" s="29"/>
      <c r="AM643" s="29"/>
      <c r="AN643" s="29"/>
      <c r="AO643" s="29"/>
      <c r="AP643" s="29"/>
    </row>
    <row r="644" spans="2:42" ht="12.75">
      <c r="B644" s="44">
        <f>IF($B643="№",1,MAX($B$7:$B643)+1)</f>
        <v>638</v>
      </c>
      <c r="C644" s="45">
        <f t="shared" si="116"/>
        <v>0</v>
      </c>
      <c r="D644" s="31"/>
      <c r="E644" s="32"/>
      <c r="F644" s="32"/>
      <c r="G644" s="33"/>
      <c r="H644" s="34"/>
      <c r="I644" s="31"/>
      <c r="J644" s="34"/>
      <c r="K644" s="40">
        <f t="shared" si="109"/>
        <v>0</v>
      </c>
      <c r="L644" s="41">
        <f t="shared" si="117"/>
        <v>0</v>
      </c>
      <c r="M644" s="10">
        <f t="shared" si="110"/>
        <v>0</v>
      </c>
      <c r="N644" s="42">
        <f t="shared" si="111"/>
        <v>0</v>
      </c>
      <c r="O644" s="43">
        <f t="shared" si="112"/>
        <v>0</v>
      </c>
      <c r="P644" s="32"/>
      <c r="Q644" s="35"/>
      <c r="R644" s="36"/>
      <c r="S644" s="32"/>
      <c r="T644" s="10">
        <f t="shared" si="113"/>
        <v>0</v>
      </c>
      <c r="U644" s="11">
        <f t="shared" si="114"/>
        <v>0</v>
      </c>
      <c r="V644" s="11">
        <f t="shared" si="118"/>
        <v>0</v>
      </c>
      <c r="W644" s="12" t="str">
        <f t="shared" si="115"/>
        <v/>
      </c>
      <c r="X644" s="13">
        <f t="shared" si="119"/>
        <v>0</v>
      </c>
      <c r="Y644" s="10">
        <f t="shared" si="120"/>
        <v>625.3199999999996</v>
      </c>
      <c r="AD644" s="29"/>
      <c r="AE644" s="29"/>
      <c r="AF644" s="29"/>
      <c r="AG644" s="29"/>
      <c r="AH644" s="29"/>
      <c r="AI644" s="29"/>
      <c r="AJ644" s="29"/>
      <c r="AK644" s="29"/>
      <c r="AL644" s="29"/>
      <c r="AM644" s="29"/>
      <c r="AN644" s="29"/>
      <c r="AO644" s="29"/>
      <c r="AP644" s="29"/>
    </row>
    <row r="645" spans="2:42" ht="12.75">
      <c r="B645" s="44">
        <f>IF($B644="№",1,MAX($B$7:$B644)+1)</f>
        <v>639</v>
      </c>
      <c r="C645" s="45">
        <f t="shared" si="116"/>
        <v>0</v>
      </c>
      <c r="D645" s="31"/>
      <c r="E645" s="32"/>
      <c r="F645" s="32"/>
      <c r="G645" s="33"/>
      <c r="H645" s="34"/>
      <c r="I645" s="31"/>
      <c r="J645" s="34"/>
      <c r="K645" s="40">
        <f t="shared" si="109"/>
        <v>0</v>
      </c>
      <c r="L645" s="41">
        <f t="shared" si="117"/>
        <v>0</v>
      </c>
      <c r="M645" s="10">
        <f t="shared" si="110"/>
        <v>0</v>
      </c>
      <c r="N645" s="42">
        <f t="shared" si="111"/>
        <v>0</v>
      </c>
      <c r="O645" s="43">
        <f t="shared" si="112"/>
        <v>0</v>
      </c>
      <c r="P645" s="32"/>
      <c r="Q645" s="35"/>
      <c r="R645" s="36"/>
      <c r="S645" s="32"/>
      <c r="T645" s="10">
        <f t="shared" si="113"/>
        <v>0</v>
      </c>
      <c r="U645" s="11">
        <f t="shared" si="114"/>
        <v>0</v>
      </c>
      <c r="V645" s="11">
        <f t="shared" si="118"/>
        <v>0</v>
      </c>
      <c r="W645" s="12" t="str">
        <f t="shared" si="115"/>
        <v/>
      </c>
      <c r="X645" s="13">
        <f t="shared" si="119"/>
        <v>0</v>
      </c>
      <c r="Y645" s="10">
        <f t="shared" si="120"/>
        <v>625.3199999999996</v>
      </c>
      <c r="AD645" s="29"/>
      <c r="AE645" s="29"/>
      <c r="AF645" s="29"/>
      <c r="AG645" s="29"/>
      <c r="AH645" s="29"/>
      <c r="AI645" s="29"/>
      <c r="AJ645" s="29"/>
      <c r="AK645" s="29"/>
      <c r="AL645" s="29"/>
      <c r="AM645" s="29"/>
      <c r="AN645" s="29"/>
      <c r="AO645" s="29"/>
      <c r="AP645" s="29"/>
    </row>
    <row r="646" spans="2:42" ht="12.75">
      <c r="B646" s="44">
        <f>IF($B645="№",1,MAX($B$7:$B645)+1)</f>
        <v>640</v>
      </c>
      <c r="C646" s="45">
        <f t="shared" si="116"/>
        <v>0</v>
      </c>
      <c r="D646" s="31"/>
      <c r="E646" s="32"/>
      <c r="F646" s="32"/>
      <c r="G646" s="33"/>
      <c r="H646" s="34"/>
      <c r="I646" s="31"/>
      <c r="J646" s="34"/>
      <c r="K646" s="40">
        <f t="shared" si="109"/>
        <v>0</v>
      </c>
      <c r="L646" s="41">
        <f t="shared" si="117"/>
        <v>0</v>
      </c>
      <c r="M646" s="10">
        <f t="shared" si="110"/>
        <v>0</v>
      </c>
      <c r="N646" s="42">
        <f t="shared" si="111"/>
        <v>0</v>
      </c>
      <c r="O646" s="43">
        <f t="shared" si="112"/>
        <v>0</v>
      </c>
      <c r="P646" s="32"/>
      <c r="Q646" s="35"/>
      <c r="R646" s="36"/>
      <c r="S646" s="32"/>
      <c r="T646" s="10">
        <f t="shared" si="113"/>
        <v>0</v>
      </c>
      <c r="U646" s="11">
        <f t="shared" si="114"/>
        <v>0</v>
      </c>
      <c r="V646" s="11">
        <f t="shared" si="118"/>
        <v>0</v>
      </c>
      <c r="W646" s="12" t="str">
        <f t="shared" si="115"/>
        <v/>
      </c>
      <c r="X646" s="13">
        <f t="shared" si="119"/>
        <v>0</v>
      </c>
      <c r="Y646" s="10">
        <f t="shared" si="120"/>
        <v>625.3199999999996</v>
      </c>
      <c r="AD646" s="29"/>
      <c r="AE646" s="29"/>
      <c r="AF646" s="29"/>
      <c r="AG646" s="29"/>
      <c r="AH646" s="29"/>
      <c r="AI646" s="29"/>
      <c r="AJ646" s="29"/>
      <c r="AK646" s="29"/>
      <c r="AL646" s="29"/>
      <c r="AM646" s="29"/>
      <c r="AN646" s="29"/>
      <c r="AO646" s="29"/>
      <c r="AP646" s="29"/>
    </row>
    <row r="647" spans="2:42" ht="12.75">
      <c r="B647" s="44">
        <f>IF($B646="№",1,MAX($B$7:$B646)+1)</f>
        <v>641</v>
      </c>
      <c r="C647" s="45">
        <f t="shared" si="116"/>
        <v>0</v>
      </c>
      <c r="D647" s="31"/>
      <c r="E647" s="32"/>
      <c r="F647" s="32"/>
      <c r="G647" s="33"/>
      <c r="H647" s="34"/>
      <c r="I647" s="31"/>
      <c r="J647" s="34"/>
      <c r="K647" s="40">
        <f t="shared" ref="K647:K710" si="121">IFERROR(IF(OR($P$2*$C647*$G647*$V647*$H647*$J647=0,$E647="",$F647=""),0,IF(OR($F647="Long",$F647="buy"),($J647-$H647),($H647-$J647))),0)</f>
        <v>0</v>
      </c>
      <c r="L647" s="41">
        <f t="shared" si="117"/>
        <v>0</v>
      </c>
      <c r="M647" s="10">
        <f t="shared" ref="M647:M710" si="122">IFERROR(IF(OR($P$2*$C647*$G647*$H647*$J647=0,$E647="",$F647=""),0,$T647-$U647),0)</f>
        <v>0</v>
      </c>
      <c r="N647" s="42">
        <f t="shared" ref="N647:N710" si="123">IFERROR(IF(OR($P$2*$C647*$G647*$H647*$J647=0,$E647="",$F647=""),0,$M647/$V647),0)</f>
        <v>0</v>
      </c>
      <c r="O647" s="43">
        <f t="shared" ref="O647:O710" si="124">IF(OR($I647=0,$D647=0,$I647&lt;$D647),0,$I647-$D647)</f>
        <v>0</v>
      </c>
      <c r="P647" s="32"/>
      <c r="Q647" s="35"/>
      <c r="R647" s="36"/>
      <c r="S647" s="32"/>
      <c r="T647" s="10">
        <f t="shared" ref="T647:T710" si="125">IFERROR(IF(OR($P$2*$C647*$G647*$H647*$J647=0,$E647="",$F647=""),0,IF($W647="ME",$K647*5*$G647,$K647*50*$G647)),0)</f>
        <v>0</v>
      </c>
      <c r="U647" s="11">
        <f t="shared" ref="U647:U710" si="126">IFERROR(IF(OR($P$2*$C647*$G647*$V647*$H647=0,$E647="",$F647=""),0,IF($W647="ME",$D$3*$G647,$E$3*$G647)),0)</f>
        <v>0</v>
      </c>
      <c r="V647" s="11">
        <f t="shared" si="118"/>
        <v>0</v>
      </c>
      <c r="W647" s="12" t="str">
        <f t="shared" ref="W647:W710" si="127">LEFT($E647,2)</f>
        <v/>
      </c>
      <c r="X647" s="13">
        <f t="shared" si="119"/>
        <v>0</v>
      </c>
      <c r="Y647" s="10">
        <f t="shared" si="120"/>
        <v>625.3199999999996</v>
      </c>
      <c r="AD647" s="29"/>
      <c r="AE647" s="29"/>
      <c r="AF647" s="29"/>
      <c r="AG647" s="29"/>
      <c r="AH647" s="29"/>
      <c r="AI647" s="29"/>
      <c r="AJ647" s="29"/>
      <c r="AK647" s="29"/>
      <c r="AL647" s="29"/>
      <c r="AM647" s="29"/>
      <c r="AN647" s="29"/>
      <c r="AO647" s="29"/>
      <c r="AP647" s="29"/>
    </row>
    <row r="648" spans="2:42" ht="12.75">
      <c r="B648" s="44">
        <f>IF($B647="№",1,MAX($B$7:$B647)+1)</f>
        <v>642</v>
      </c>
      <c r="C648" s="45">
        <f t="shared" ref="C648:C711" si="128">INT($D648)</f>
        <v>0</v>
      </c>
      <c r="D648" s="31"/>
      <c r="E648" s="32"/>
      <c r="F648" s="32"/>
      <c r="G648" s="33"/>
      <c r="H648" s="34"/>
      <c r="I648" s="31"/>
      <c r="J648" s="34"/>
      <c r="K648" s="40">
        <f t="shared" si="121"/>
        <v>0</v>
      </c>
      <c r="L648" s="41">
        <f t="shared" ref="L648:L711" si="129">IFERROR($K648*4,0)</f>
        <v>0</v>
      </c>
      <c r="M648" s="10">
        <f t="shared" si="122"/>
        <v>0</v>
      </c>
      <c r="N648" s="42">
        <f t="shared" si="123"/>
        <v>0</v>
      </c>
      <c r="O648" s="43">
        <f t="shared" si="124"/>
        <v>0</v>
      </c>
      <c r="P648" s="32"/>
      <c r="Q648" s="35"/>
      <c r="R648" s="36"/>
      <c r="S648" s="32"/>
      <c r="T648" s="10">
        <f t="shared" si="125"/>
        <v>0</v>
      </c>
      <c r="U648" s="11">
        <f t="shared" si="126"/>
        <v>0</v>
      </c>
      <c r="V648" s="11">
        <f t="shared" ref="V648:V711" si="130">IFERROR(IF($P$2*$C648*$G648=0,0,IF($V647="Сумма на момент открытия сделки",$P$2,$V647+$M647+$R647)),0)</f>
        <v>0</v>
      </c>
      <c r="W648" s="12" t="str">
        <f t="shared" si="127"/>
        <v/>
      </c>
      <c r="X648" s="13">
        <f t="shared" ref="X648:X711" si="131">$D648-INT($D648)</f>
        <v>0</v>
      </c>
      <c r="Y648" s="10">
        <f t="shared" ref="Y648:Y711" si="132">$Y647+$M648+$R648</f>
        <v>625.3199999999996</v>
      </c>
      <c r="AD648" s="29"/>
      <c r="AE648" s="29"/>
      <c r="AF648" s="29"/>
      <c r="AG648" s="29"/>
      <c r="AH648" s="29"/>
      <c r="AI648" s="29"/>
      <c r="AJ648" s="29"/>
      <c r="AK648" s="29"/>
      <c r="AL648" s="29"/>
      <c r="AM648" s="29"/>
      <c r="AN648" s="29"/>
      <c r="AO648" s="29"/>
      <c r="AP648" s="29"/>
    </row>
    <row r="649" spans="2:42" ht="12.75">
      <c r="B649" s="44">
        <f>IF($B648="№",1,MAX($B$7:$B648)+1)</f>
        <v>643</v>
      </c>
      <c r="C649" s="45">
        <f t="shared" si="128"/>
        <v>0</v>
      </c>
      <c r="D649" s="31"/>
      <c r="E649" s="32"/>
      <c r="F649" s="32"/>
      <c r="G649" s="33"/>
      <c r="H649" s="34"/>
      <c r="I649" s="31"/>
      <c r="J649" s="34"/>
      <c r="K649" s="40">
        <f t="shared" si="121"/>
        <v>0</v>
      </c>
      <c r="L649" s="41">
        <f t="shared" si="129"/>
        <v>0</v>
      </c>
      <c r="M649" s="10">
        <f t="shared" si="122"/>
        <v>0</v>
      </c>
      <c r="N649" s="42">
        <f t="shared" si="123"/>
        <v>0</v>
      </c>
      <c r="O649" s="43">
        <f t="shared" si="124"/>
        <v>0</v>
      </c>
      <c r="P649" s="32"/>
      <c r="Q649" s="35"/>
      <c r="R649" s="36"/>
      <c r="S649" s="32"/>
      <c r="T649" s="10">
        <f t="shared" si="125"/>
        <v>0</v>
      </c>
      <c r="U649" s="11">
        <f t="shared" si="126"/>
        <v>0</v>
      </c>
      <c r="V649" s="11">
        <f t="shared" si="130"/>
        <v>0</v>
      </c>
      <c r="W649" s="12" t="str">
        <f t="shared" si="127"/>
        <v/>
      </c>
      <c r="X649" s="13">
        <f t="shared" si="131"/>
        <v>0</v>
      </c>
      <c r="Y649" s="10">
        <f t="shared" si="132"/>
        <v>625.3199999999996</v>
      </c>
      <c r="AD649" s="29"/>
      <c r="AE649" s="29"/>
      <c r="AF649" s="29"/>
      <c r="AG649" s="29"/>
      <c r="AH649" s="29"/>
      <c r="AI649" s="29"/>
      <c r="AJ649" s="29"/>
      <c r="AK649" s="29"/>
      <c r="AL649" s="29"/>
      <c r="AM649" s="29"/>
      <c r="AN649" s="29"/>
      <c r="AO649" s="29"/>
      <c r="AP649" s="29"/>
    </row>
    <row r="650" spans="2:42" ht="12.75">
      <c r="B650" s="44">
        <f>IF($B649="№",1,MAX($B$7:$B649)+1)</f>
        <v>644</v>
      </c>
      <c r="C650" s="45">
        <f t="shared" si="128"/>
        <v>0</v>
      </c>
      <c r="D650" s="31"/>
      <c r="E650" s="32"/>
      <c r="F650" s="32"/>
      <c r="G650" s="33"/>
      <c r="H650" s="34"/>
      <c r="I650" s="31"/>
      <c r="J650" s="34"/>
      <c r="K650" s="40">
        <f t="shared" si="121"/>
        <v>0</v>
      </c>
      <c r="L650" s="41">
        <f t="shared" si="129"/>
        <v>0</v>
      </c>
      <c r="M650" s="10">
        <f t="shared" si="122"/>
        <v>0</v>
      </c>
      <c r="N650" s="42">
        <f t="shared" si="123"/>
        <v>0</v>
      </c>
      <c r="O650" s="43">
        <f t="shared" si="124"/>
        <v>0</v>
      </c>
      <c r="P650" s="32"/>
      <c r="Q650" s="35"/>
      <c r="R650" s="36"/>
      <c r="S650" s="32"/>
      <c r="T650" s="10">
        <f t="shared" si="125"/>
        <v>0</v>
      </c>
      <c r="U650" s="11">
        <f t="shared" si="126"/>
        <v>0</v>
      </c>
      <c r="V650" s="11">
        <f t="shared" si="130"/>
        <v>0</v>
      </c>
      <c r="W650" s="12" t="str">
        <f t="shared" si="127"/>
        <v/>
      </c>
      <c r="X650" s="13">
        <f t="shared" si="131"/>
        <v>0</v>
      </c>
      <c r="Y650" s="10">
        <f t="shared" si="132"/>
        <v>625.3199999999996</v>
      </c>
      <c r="AD650" s="29"/>
      <c r="AE650" s="29"/>
      <c r="AF650" s="29"/>
      <c r="AG650" s="29"/>
      <c r="AH650" s="29"/>
      <c r="AI650" s="29"/>
      <c r="AJ650" s="29"/>
      <c r="AK650" s="29"/>
      <c r="AL650" s="29"/>
      <c r="AM650" s="29"/>
      <c r="AN650" s="29"/>
      <c r="AO650" s="29"/>
      <c r="AP650" s="29"/>
    </row>
    <row r="651" spans="2:42" ht="12.75">
      <c r="B651" s="44">
        <f>IF($B650="№",1,MAX($B$7:$B650)+1)</f>
        <v>645</v>
      </c>
      <c r="C651" s="45">
        <f t="shared" si="128"/>
        <v>0</v>
      </c>
      <c r="D651" s="31"/>
      <c r="E651" s="32"/>
      <c r="F651" s="32"/>
      <c r="G651" s="33"/>
      <c r="H651" s="34"/>
      <c r="I651" s="31"/>
      <c r="J651" s="34"/>
      <c r="K651" s="40">
        <f t="shared" si="121"/>
        <v>0</v>
      </c>
      <c r="L651" s="41">
        <f t="shared" si="129"/>
        <v>0</v>
      </c>
      <c r="M651" s="10">
        <f t="shared" si="122"/>
        <v>0</v>
      </c>
      <c r="N651" s="42">
        <f t="shared" si="123"/>
        <v>0</v>
      </c>
      <c r="O651" s="43">
        <f t="shared" si="124"/>
        <v>0</v>
      </c>
      <c r="P651" s="32"/>
      <c r="Q651" s="35"/>
      <c r="R651" s="36"/>
      <c r="S651" s="32"/>
      <c r="T651" s="10">
        <f t="shared" si="125"/>
        <v>0</v>
      </c>
      <c r="U651" s="11">
        <f t="shared" si="126"/>
        <v>0</v>
      </c>
      <c r="V651" s="11">
        <f t="shared" si="130"/>
        <v>0</v>
      </c>
      <c r="W651" s="12" t="str">
        <f t="shared" si="127"/>
        <v/>
      </c>
      <c r="X651" s="13">
        <f t="shared" si="131"/>
        <v>0</v>
      </c>
      <c r="Y651" s="10">
        <f t="shared" si="132"/>
        <v>625.3199999999996</v>
      </c>
      <c r="AD651" s="29"/>
      <c r="AE651" s="29"/>
      <c r="AF651" s="29"/>
      <c r="AG651" s="29"/>
      <c r="AH651" s="29"/>
      <c r="AI651" s="29"/>
      <c r="AJ651" s="29"/>
      <c r="AK651" s="29"/>
      <c r="AL651" s="29"/>
      <c r="AM651" s="29"/>
      <c r="AN651" s="29"/>
      <c r="AO651" s="29"/>
      <c r="AP651" s="29"/>
    </row>
    <row r="652" spans="2:42" ht="12.75">
      <c r="B652" s="44">
        <f>IF($B651="№",1,MAX($B$7:$B651)+1)</f>
        <v>646</v>
      </c>
      <c r="C652" s="45">
        <f t="shared" si="128"/>
        <v>0</v>
      </c>
      <c r="D652" s="31"/>
      <c r="E652" s="32"/>
      <c r="F652" s="32"/>
      <c r="G652" s="33"/>
      <c r="H652" s="34"/>
      <c r="I652" s="31"/>
      <c r="J652" s="34"/>
      <c r="K652" s="40">
        <f t="shared" si="121"/>
        <v>0</v>
      </c>
      <c r="L652" s="41">
        <f t="shared" si="129"/>
        <v>0</v>
      </c>
      <c r="M652" s="10">
        <f t="shared" si="122"/>
        <v>0</v>
      </c>
      <c r="N652" s="42">
        <f t="shared" si="123"/>
        <v>0</v>
      </c>
      <c r="O652" s="43">
        <f t="shared" si="124"/>
        <v>0</v>
      </c>
      <c r="P652" s="32"/>
      <c r="Q652" s="35"/>
      <c r="R652" s="36"/>
      <c r="S652" s="32"/>
      <c r="T652" s="10">
        <f t="shared" si="125"/>
        <v>0</v>
      </c>
      <c r="U652" s="11">
        <f t="shared" si="126"/>
        <v>0</v>
      </c>
      <c r="V652" s="11">
        <f t="shared" si="130"/>
        <v>0</v>
      </c>
      <c r="W652" s="12" t="str">
        <f t="shared" si="127"/>
        <v/>
      </c>
      <c r="X652" s="13">
        <f t="shared" si="131"/>
        <v>0</v>
      </c>
      <c r="Y652" s="10">
        <f t="shared" si="132"/>
        <v>625.3199999999996</v>
      </c>
      <c r="AD652" s="29"/>
      <c r="AE652" s="29"/>
      <c r="AF652" s="29"/>
      <c r="AG652" s="29"/>
      <c r="AH652" s="29"/>
      <c r="AI652" s="29"/>
      <c r="AJ652" s="29"/>
      <c r="AK652" s="29"/>
      <c r="AL652" s="29"/>
      <c r="AM652" s="29"/>
      <c r="AN652" s="29"/>
      <c r="AO652" s="29"/>
      <c r="AP652" s="29"/>
    </row>
    <row r="653" spans="2:42" ht="12.75">
      <c r="B653" s="44">
        <f>IF($B652="№",1,MAX($B$7:$B652)+1)</f>
        <v>647</v>
      </c>
      <c r="C653" s="45">
        <f t="shared" si="128"/>
        <v>0</v>
      </c>
      <c r="D653" s="31"/>
      <c r="E653" s="32"/>
      <c r="F653" s="32"/>
      <c r="G653" s="33"/>
      <c r="H653" s="34"/>
      <c r="I653" s="31"/>
      <c r="J653" s="34"/>
      <c r="K653" s="40">
        <f t="shared" si="121"/>
        <v>0</v>
      </c>
      <c r="L653" s="41">
        <f t="shared" si="129"/>
        <v>0</v>
      </c>
      <c r="M653" s="10">
        <f t="shared" si="122"/>
        <v>0</v>
      </c>
      <c r="N653" s="42">
        <f t="shared" si="123"/>
        <v>0</v>
      </c>
      <c r="O653" s="43">
        <f t="shared" si="124"/>
        <v>0</v>
      </c>
      <c r="P653" s="32"/>
      <c r="Q653" s="35"/>
      <c r="R653" s="36"/>
      <c r="S653" s="32"/>
      <c r="T653" s="10">
        <f t="shared" si="125"/>
        <v>0</v>
      </c>
      <c r="U653" s="11">
        <f t="shared" si="126"/>
        <v>0</v>
      </c>
      <c r="V653" s="11">
        <f t="shared" si="130"/>
        <v>0</v>
      </c>
      <c r="W653" s="12" t="str">
        <f t="shared" si="127"/>
        <v/>
      </c>
      <c r="X653" s="13">
        <f t="shared" si="131"/>
        <v>0</v>
      </c>
      <c r="Y653" s="10">
        <f t="shared" si="132"/>
        <v>625.3199999999996</v>
      </c>
      <c r="AD653" s="29"/>
      <c r="AE653" s="29"/>
      <c r="AF653" s="29"/>
      <c r="AG653" s="29"/>
      <c r="AH653" s="29"/>
      <c r="AI653" s="29"/>
      <c r="AJ653" s="29"/>
      <c r="AK653" s="29"/>
      <c r="AL653" s="29"/>
      <c r="AM653" s="29"/>
      <c r="AN653" s="29"/>
      <c r="AO653" s="29"/>
      <c r="AP653" s="29"/>
    </row>
    <row r="654" spans="2:42" ht="12.75">
      <c r="B654" s="44">
        <f>IF($B653="№",1,MAX($B$7:$B653)+1)</f>
        <v>648</v>
      </c>
      <c r="C654" s="45">
        <f t="shared" si="128"/>
        <v>0</v>
      </c>
      <c r="D654" s="31"/>
      <c r="E654" s="32"/>
      <c r="F654" s="32"/>
      <c r="G654" s="33"/>
      <c r="H654" s="34"/>
      <c r="I654" s="31"/>
      <c r="J654" s="34"/>
      <c r="K654" s="40">
        <f t="shared" si="121"/>
        <v>0</v>
      </c>
      <c r="L654" s="41">
        <f t="shared" si="129"/>
        <v>0</v>
      </c>
      <c r="M654" s="10">
        <f t="shared" si="122"/>
        <v>0</v>
      </c>
      <c r="N654" s="42">
        <f t="shared" si="123"/>
        <v>0</v>
      </c>
      <c r="O654" s="43">
        <f t="shared" si="124"/>
        <v>0</v>
      </c>
      <c r="P654" s="32"/>
      <c r="Q654" s="35"/>
      <c r="R654" s="36"/>
      <c r="S654" s="32"/>
      <c r="T654" s="10">
        <f t="shared" si="125"/>
        <v>0</v>
      </c>
      <c r="U654" s="11">
        <f t="shared" si="126"/>
        <v>0</v>
      </c>
      <c r="V654" s="11">
        <f t="shared" si="130"/>
        <v>0</v>
      </c>
      <c r="W654" s="12" t="str">
        <f t="shared" si="127"/>
        <v/>
      </c>
      <c r="X654" s="13">
        <f t="shared" si="131"/>
        <v>0</v>
      </c>
      <c r="Y654" s="10">
        <f t="shared" si="132"/>
        <v>625.3199999999996</v>
      </c>
      <c r="AD654" s="29"/>
      <c r="AE654" s="29"/>
      <c r="AF654" s="29"/>
      <c r="AG654" s="29"/>
      <c r="AH654" s="29"/>
      <c r="AI654" s="29"/>
      <c r="AJ654" s="29"/>
      <c r="AK654" s="29"/>
      <c r="AL654" s="29"/>
      <c r="AM654" s="29"/>
      <c r="AN654" s="29"/>
      <c r="AO654" s="29"/>
      <c r="AP654" s="29"/>
    </row>
    <row r="655" spans="2:42" ht="12.75">
      <c r="B655" s="44">
        <f>IF($B654="№",1,MAX($B$7:$B654)+1)</f>
        <v>649</v>
      </c>
      <c r="C655" s="45">
        <f t="shared" si="128"/>
        <v>0</v>
      </c>
      <c r="D655" s="31"/>
      <c r="E655" s="32"/>
      <c r="F655" s="32"/>
      <c r="G655" s="33"/>
      <c r="H655" s="34"/>
      <c r="I655" s="31"/>
      <c r="J655" s="34"/>
      <c r="K655" s="40">
        <f t="shared" si="121"/>
        <v>0</v>
      </c>
      <c r="L655" s="41">
        <f t="shared" si="129"/>
        <v>0</v>
      </c>
      <c r="M655" s="10">
        <f t="shared" si="122"/>
        <v>0</v>
      </c>
      <c r="N655" s="42">
        <f t="shared" si="123"/>
        <v>0</v>
      </c>
      <c r="O655" s="43">
        <f t="shared" si="124"/>
        <v>0</v>
      </c>
      <c r="P655" s="32"/>
      <c r="Q655" s="35"/>
      <c r="R655" s="36"/>
      <c r="S655" s="32"/>
      <c r="T655" s="10">
        <f t="shared" si="125"/>
        <v>0</v>
      </c>
      <c r="U655" s="11">
        <f t="shared" si="126"/>
        <v>0</v>
      </c>
      <c r="V655" s="11">
        <f t="shared" si="130"/>
        <v>0</v>
      </c>
      <c r="W655" s="12" t="str">
        <f t="shared" si="127"/>
        <v/>
      </c>
      <c r="X655" s="13">
        <f t="shared" si="131"/>
        <v>0</v>
      </c>
      <c r="Y655" s="10">
        <f t="shared" si="132"/>
        <v>625.3199999999996</v>
      </c>
      <c r="AD655" s="29"/>
      <c r="AE655" s="29"/>
      <c r="AF655" s="29"/>
      <c r="AG655" s="29"/>
      <c r="AH655" s="29"/>
      <c r="AI655" s="29"/>
      <c r="AJ655" s="29"/>
      <c r="AK655" s="29"/>
      <c r="AL655" s="29"/>
      <c r="AM655" s="29"/>
      <c r="AN655" s="29"/>
      <c r="AO655" s="29"/>
      <c r="AP655" s="29"/>
    </row>
    <row r="656" spans="2:42" ht="12.75">
      <c r="B656" s="44">
        <f>IF($B655="№",1,MAX($B$7:$B655)+1)</f>
        <v>650</v>
      </c>
      <c r="C656" s="45">
        <f t="shared" si="128"/>
        <v>0</v>
      </c>
      <c r="D656" s="31"/>
      <c r="E656" s="32"/>
      <c r="F656" s="32"/>
      <c r="G656" s="33"/>
      <c r="H656" s="34"/>
      <c r="I656" s="31"/>
      <c r="J656" s="34"/>
      <c r="K656" s="40">
        <f t="shared" si="121"/>
        <v>0</v>
      </c>
      <c r="L656" s="41">
        <f t="shared" si="129"/>
        <v>0</v>
      </c>
      <c r="M656" s="10">
        <f t="shared" si="122"/>
        <v>0</v>
      </c>
      <c r="N656" s="42">
        <f t="shared" si="123"/>
        <v>0</v>
      </c>
      <c r="O656" s="43">
        <f t="shared" si="124"/>
        <v>0</v>
      </c>
      <c r="P656" s="32"/>
      <c r="Q656" s="35"/>
      <c r="R656" s="36"/>
      <c r="S656" s="32"/>
      <c r="T656" s="10">
        <f t="shared" si="125"/>
        <v>0</v>
      </c>
      <c r="U656" s="11">
        <f t="shared" si="126"/>
        <v>0</v>
      </c>
      <c r="V656" s="11">
        <f t="shared" si="130"/>
        <v>0</v>
      </c>
      <c r="W656" s="12" t="str">
        <f t="shared" si="127"/>
        <v/>
      </c>
      <c r="X656" s="13">
        <f t="shared" si="131"/>
        <v>0</v>
      </c>
      <c r="Y656" s="10">
        <f t="shared" si="132"/>
        <v>625.3199999999996</v>
      </c>
      <c r="AD656" s="29"/>
      <c r="AE656" s="29"/>
      <c r="AF656" s="29"/>
      <c r="AG656" s="29"/>
      <c r="AH656" s="29"/>
      <c r="AI656" s="29"/>
      <c r="AJ656" s="29"/>
      <c r="AK656" s="29"/>
      <c r="AL656" s="29"/>
      <c r="AM656" s="29"/>
      <c r="AN656" s="29"/>
      <c r="AO656" s="29"/>
      <c r="AP656" s="29"/>
    </row>
    <row r="657" spans="2:42" ht="12.75">
      <c r="B657" s="44">
        <f>IF($B656="№",1,MAX($B$7:$B656)+1)</f>
        <v>651</v>
      </c>
      <c r="C657" s="45">
        <f t="shared" si="128"/>
        <v>0</v>
      </c>
      <c r="D657" s="31"/>
      <c r="E657" s="32"/>
      <c r="F657" s="32"/>
      <c r="G657" s="33"/>
      <c r="H657" s="34"/>
      <c r="I657" s="31"/>
      <c r="J657" s="34"/>
      <c r="K657" s="40">
        <f t="shared" si="121"/>
        <v>0</v>
      </c>
      <c r="L657" s="41">
        <f t="shared" si="129"/>
        <v>0</v>
      </c>
      <c r="M657" s="10">
        <f t="shared" si="122"/>
        <v>0</v>
      </c>
      <c r="N657" s="42">
        <f t="shared" si="123"/>
        <v>0</v>
      </c>
      <c r="O657" s="43">
        <f t="shared" si="124"/>
        <v>0</v>
      </c>
      <c r="P657" s="32"/>
      <c r="Q657" s="35"/>
      <c r="R657" s="36"/>
      <c r="S657" s="32"/>
      <c r="T657" s="10">
        <f t="shared" si="125"/>
        <v>0</v>
      </c>
      <c r="U657" s="11">
        <f t="shared" si="126"/>
        <v>0</v>
      </c>
      <c r="V657" s="11">
        <f t="shared" si="130"/>
        <v>0</v>
      </c>
      <c r="W657" s="12" t="str">
        <f t="shared" si="127"/>
        <v/>
      </c>
      <c r="X657" s="13">
        <f t="shared" si="131"/>
        <v>0</v>
      </c>
      <c r="Y657" s="10">
        <f t="shared" si="132"/>
        <v>625.3199999999996</v>
      </c>
      <c r="AD657" s="29"/>
      <c r="AE657" s="29"/>
      <c r="AF657" s="29"/>
      <c r="AG657" s="29"/>
      <c r="AH657" s="29"/>
      <c r="AI657" s="29"/>
      <c r="AJ657" s="29"/>
      <c r="AK657" s="29"/>
      <c r="AL657" s="29"/>
      <c r="AM657" s="29"/>
      <c r="AN657" s="29"/>
      <c r="AO657" s="29"/>
      <c r="AP657" s="29"/>
    </row>
    <row r="658" spans="2:42" ht="12.75">
      <c r="B658" s="44">
        <f>IF($B657="№",1,MAX($B$7:$B657)+1)</f>
        <v>652</v>
      </c>
      <c r="C658" s="45">
        <f t="shared" si="128"/>
        <v>0</v>
      </c>
      <c r="D658" s="31"/>
      <c r="E658" s="32"/>
      <c r="F658" s="32"/>
      <c r="G658" s="33"/>
      <c r="H658" s="34"/>
      <c r="I658" s="31"/>
      <c r="J658" s="34"/>
      <c r="K658" s="40">
        <f t="shared" si="121"/>
        <v>0</v>
      </c>
      <c r="L658" s="41">
        <f t="shared" si="129"/>
        <v>0</v>
      </c>
      <c r="M658" s="10">
        <f t="shared" si="122"/>
        <v>0</v>
      </c>
      <c r="N658" s="42">
        <f t="shared" si="123"/>
        <v>0</v>
      </c>
      <c r="O658" s="43">
        <f t="shared" si="124"/>
        <v>0</v>
      </c>
      <c r="P658" s="32"/>
      <c r="Q658" s="35"/>
      <c r="R658" s="36"/>
      <c r="S658" s="32"/>
      <c r="T658" s="10">
        <f t="shared" si="125"/>
        <v>0</v>
      </c>
      <c r="U658" s="11">
        <f t="shared" si="126"/>
        <v>0</v>
      </c>
      <c r="V658" s="11">
        <f t="shared" si="130"/>
        <v>0</v>
      </c>
      <c r="W658" s="12" t="str">
        <f t="shared" si="127"/>
        <v/>
      </c>
      <c r="X658" s="13">
        <f t="shared" si="131"/>
        <v>0</v>
      </c>
      <c r="Y658" s="10">
        <f t="shared" si="132"/>
        <v>625.3199999999996</v>
      </c>
      <c r="AD658" s="29"/>
      <c r="AE658" s="29"/>
      <c r="AF658" s="29"/>
      <c r="AG658" s="29"/>
      <c r="AH658" s="29"/>
      <c r="AI658" s="29"/>
      <c r="AJ658" s="29"/>
      <c r="AK658" s="29"/>
      <c r="AL658" s="29"/>
      <c r="AM658" s="29"/>
      <c r="AN658" s="29"/>
      <c r="AO658" s="29"/>
      <c r="AP658" s="29"/>
    </row>
    <row r="659" spans="2:42" ht="12.75">
      <c r="B659" s="44">
        <f>IF($B658="№",1,MAX($B$7:$B658)+1)</f>
        <v>653</v>
      </c>
      <c r="C659" s="45">
        <f t="shared" si="128"/>
        <v>0</v>
      </c>
      <c r="D659" s="31"/>
      <c r="E659" s="32"/>
      <c r="F659" s="32"/>
      <c r="G659" s="33"/>
      <c r="H659" s="34"/>
      <c r="I659" s="31"/>
      <c r="J659" s="34"/>
      <c r="K659" s="40">
        <f t="shared" si="121"/>
        <v>0</v>
      </c>
      <c r="L659" s="41">
        <f t="shared" si="129"/>
        <v>0</v>
      </c>
      <c r="M659" s="10">
        <f t="shared" si="122"/>
        <v>0</v>
      </c>
      <c r="N659" s="42">
        <f t="shared" si="123"/>
        <v>0</v>
      </c>
      <c r="O659" s="43">
        <f t="shared" si="124"/>
        <v>0</v>
      </c>
      <c r="P659" s="32"/>
      <c r="Q659" s="35"/>
      <c r="R659" s="36"/>
      <c r="S659" s="32"/>
      <c r="T659" s="10">
        <f t="shared" si="125"/>
        <v>0</v>
      </c>
      <c r="U659" s="11">
        <f t="shared" si="126"/>
        <v>0</v>
      </c>
      <c r="V659" s="11">
        <f t="shared" si="130"/>
        <v>0</v>
      </c>
      <c r="W659" s="12" t="str">
        <f t="shared" si="127"/>
        <v/>
      </c>
      <c r="X659" s="13">
        <f t="shared" si="131"/>
        <v>0</v>
      </c>
      <c r="Y659" s="10">
        <f t="shared" si="132"/>
        <v>625.3199999999996</v>
      </c>
      <c r="AD659" s="29"/>
      <c r="AE659" s="29"/>
      <c r="AF659" s="29"/>
      <c r="AG659" s="29"/>
      <c r="AH659" s="29"/>
      <c r="AI659" s="29"/>
      <c r="AJ659" s="29"/>
      <c r="AK659" s="29"/>
      <c r="AL659" s="29"/>
      <c r="AM659" s="29"/>
      <c r="AN659" s="29"/>
      <c r="AO659" s="29"/>
      <c r="AP659" s="29"/>
    </row>
    <row r="660" spans="2:42" ht="12.75">
      <c r="B660" s="44">
        <f>IF($B659="№",1,MAX($B$7:$B659)+1)</f>
        <v>654</v>
      </c>
      <c r="C660" s="45">
        <f t="shared" si="128"/>
        <v>0</v>
      </c>
      <c r="D660" s="31"/>
      <c r="E660" s="32"/>
      <c r="F660" s="32"/>
      <c r="G660" s="33"/>
      <c r="H660" s="34"/>
      <c r="I660" s="31"/>
      <c r="J660" s="34"/>
      <c r="K660" s="40">
        <f t="shared" si="121"/>
        <v>0</v>
      </c>
      <c r="L660" s="41">
        <f t="shared" si="129"/>
        <v>0</v>
      </c>
      <c r="M660" s="10">
        <f t="shared" si="122"/>
        <v>0</v>
      </c>
      <c r="N660" s="42">
        <f t="shared" si="123"/>
        <v>0</v>
      </c>
      <c r="O660" s="43">
        <f t="shared" si="124"/>
        <v>0</v>
      </c>
      <c r="P660" s="32"/>
      <c r="Q660" s="35"/>
      <c r="R660" s="36"/>
      <c r="S660" s="32"/>
      <c r="T660" s="10">
        <f t="shared" si="125"/>
        <v>0</v>
      </c>
      <c r="U660" s="11">
        <f t="shared" si="126"/>
        <v>0</v>
      </c>
      <c r="V660" s="11">
        <f t="shared" si="130"/>
        <v>0</v>
      </c>
      <c r="W660" s="12" t="str">
        <f t="shared" si="127"/>
        <v/>
      </c>
      <c r="X660" s="13">
        <f t="shared" si="131"/>
        <v>0</v>
      </c>
      <c r="Y660" s="10">
        <f t="shared" si="132"/>
        <v>625.3199999999996</v>
      </c>
      <c r="AD660" s="29"/>
      <c r="AE660" s="29"/>
      <c r="AF660" s="29"/>
      <c r="AG660" s="29"/>
      <c r="AH660" s="29"/>
      <c r="AI660" s="29"/>
      <c r="AJ660" s="29"/>
      <c r="AK660" s="29"/>
      <c r="AL660" s="29"/>
      <c r="AM660" s="29"/>
      <c r="AN660" s="29"/>
      <c r="AO660" s="29"/>
      <c r="AP660" s="29"/>
    </row>
    <row r="661" spans="2:42" ht="12.75">
      <c r="B661" s="44">
        <f>IF($B660="№",1,MAX($B$7:$B660)+1)</f>
        <v>655</v>
      </c>
      <c r="C661" s="45">
        <f t="shared" si="128"/>
        <v>0</v>
      </c>
      <c r="D661" s="31"/>
      <c r="E661" s="32"/>
      <c r="F661" s="32"/>
      <c r="G661" s="33"/>
      <c r="H661" s="34"/>
      <c r="I661" s="31"/>
      <c r="J661" s="34"/>
      <c r="K661" s="40">
        <f t="shared" si="121"/>
        <v>0</v>
      </c>
      <c r="L661" s="41">
        <f t="shared" si="129"/>
        <v>0</v>
      </c>
      <c r="M661" s="10">
        <f t="shared" si="122"/>
        <v>0</v>
      </c>
      <c r="N661" s="42">
        <f t="shared" si="123"/>
        <v>0</v>
      </c>
      <c r="O661" s="43">
        <f t="shared" si="124"/>
        <v>0</v>
      </c>
      <c r="P661" s="32"/>
      <c r="Q661" s="35"/>
      <c r="R661" s="36"/>
      <c r="S661" s="32"/>
      <c r="T661" s="10">
        <f t="shared" si="125"/>
        <v>0</v>
      </c>
      <c r="U661" s="11">
        <f t="shared" si="126"/>
        <v>0</v>
      </c>
      <c r="V661" s="11">
        <f t="shared" si="130"/>
        <v>0</v>
      </c>
      <c r="W661" s="12" t="str">
        <f t="shared" si="127"/>
        <v/>
      </c>
      <c r="X661" s="13">
        <f t="shared" si="131"/>
        <v>0</v>
      </c>
      <c r="Y661" s="10">
        <f t="shared" si="132"/>
        <v>625.3199999999996</v>
      </c>
      <c r="AD661" s="29"/>
      <c r="AE661" s="29"/>
      <c r="AF661" s="29"/>
      <c r="AG661" s="29"/>
      <c r="AH661" s="29"/>
      <c r="AI661" s="29"/>
      <c r="AJ661" s="29"/>
      <c r="AK661" s="29"/>
      <c r="AL661" s="29"/>
      <c r="AM661" s="29"/>
      <c r="AN661" s="29"/>
      <c r="AO661" s="29"/>
      <c r="AP661" s="29"/>
    </row>
    <row r="662" spans="2:42" ht="12.75">
      <c r="B662" s="44">
        <f>IF($B661="№",1,MAX($B$7:$B661)+1)</f>
        <v>656</v>
      </c>
      <c r="C662" s="45">
        <f t="shared" si="128"/>
        <v>0</v>
      </c>
      <c r="D662" s="31"/>
      <c r="E662" s="32"/>
      <c r="F662" s="32"/>
      <c r="G662" s="33"/>
      <c r="H662" s="34"/>
      <c r="I662" s="31"/>
      <c r="J662" s="34"/>
      <c r="K662" s="40">
        <f t="shared" si="121"/>
        <v>0</v>
      </c>
      <c r="L662" s="41">
        <f t="shared" si="129"/>
        <v>0</v>
      </c>
      <c r="M662" s="10">
        <f t="shared" si="122"/>
        <v>0</v>
      </c>
      <c r="N662" s="42">
        <f t="shared" si="123"/>
        <v>0</v>
      </c>
      <c r="O662" s="43">
        <f t="shared" si="124"/>
        <v>0</v>
      </c>
      <c r="P662" s="32"/>
      <c r="Q662" s="35"/>
      <c r="R662" s="36"/>
      <c r="S662" s="32"/>
      <c r="T662" s="10">
        <f t="shared" si="125"/>
        <v>0</v>
      </c>
      <c r="U662" s="11">
        <f t="shared" si="126"/>
        <v>0</v>
      </c>
      <c r="V662" s="11">
        <f t="shared" si="130"/>
        <v>0</v>
      </c>
      <c r="W662" s="12" t="str">
        <f t="shared" si="127"/>
        <v/>
      </c>
      <c r="X662" s="13">
        <f t="shared" si="131"/>
        <v>0</v>
      </c>
      <c r="Y662" s="10">
        <f t="shared" si="132"/>
        <v>625.3199999999996</v>
      </c>
      <c r="AD662" s="29"/>
      <c r="AE662" s="29"/>
      <c r="AF662" s="29"/>
      <c r="AG662" s="29"/>
      <c r="AH662" s="29"/>
      <c r="AI662" s="29"/>
      <c r="AJ662" s="29"/>
      <c r="AK662" s="29"/>
      <c r="AL662" s="29"/>
      <c r="AM662" s="29"/>
      <c r="AN662" s="29"/>
      <c r="AO662" s="29"/>
      <c r="AP662" s="29"/>
    </row>
    <row r="663" spans="2:42" ht="12.75">
      <c r="B663" s="44">
        <f>IF($B662="№",1,MAX($B$7:$B662)+1)</f>
        <v>657</v>
      </c>
      <c r="C663" s="45">
        <f t="shared" si="128"/>
        <v>0</v>
      </c>
      <c r="D663" s="31"/>
      <c r="E663" s="32"/>
      <c r="F663" s="32"/>
      <c r="G663" s="33"/>
      <c r="H663" s="34"/>
      <c r="I663" s="31"/>
      <c r="J663" s="34"/>
      <c r="K663" s="40">
        <f t="shared" si="121"/>
        <v>0</v>
      </c>
      <c r="L663" s="41">
        <f t="shared" si="129"/>
        <v>0</v>
      </c>
      <c r="M663" s="10">
        <f t="shared" si="122"/>
        <v>0</v>
      </c>
      <c r="N663" s="42">
        <f t="shared" si="123"/>
        <v>0</v>
      </c>
      <c r="O663" s="43">
        <f t="shared" si="124"/>
        <v>0</v>
      </c>
      <c r="P663" s="32"/>
      <c r="Q663" s="35"/>
      <c r="R663" s="36"/>
      <c r="S663" s="32"/>
      <c r="T663" s="10">
        <f t="shared" si="125"/>
        <v>0</v>
      </c>
      <c r="U663" s="11">
        <f t="shared" si="126"/>
        <v>0</v>
      </c>
      <c r="V663" s="11">
        <f t="shared" si="130"/>
        <v>0</v>
      </c>
      <c r="W663" s="12" t="str">
        <f t="shared" si="127"/>
        <v/>
      </c>
      <c r="X663" s="13">
        <f t="shared" si="131"/>
        <v>0</v>
      </c>
      <c r="Y663" s="10">
        <f t="shared" si="132"/>
        <v>625.3199999999996</v>
      </c>
      <c r="AD663" s="29"/>
      <c r="AE663" s="29"/>
      <c r="AF663" s="29"/>
      <c r="AG663" s="29"/>
      <c r="AH663" s="29"/>
      <c r="AI663" s="29"/>
      <c r="AJ663" s="29"/>
      <c r="AK663" s="29"/>
      <c r="AL663" s="29"/>
      <c r="AM663" s="29"/>
      <c r="AN663" s="29"/>
      <c r="AO663" s="29"/>
      <c r="AP663" s="29"/>
    </row>
    <row r="664" spans="2:42" ht="12.75">
      <c r="B664" s="44">
        <f>IF($B663="№",1,MAX($B$7:$B663)+1)</f>
        <v>658</v>
      </c>
      <c r="C664" s="45">
        <f t="shared" si="128"/>
        <v>0</v>
      </c>
      <c r="D664" s="31"/>
      <c r="E664" s="32"/>
      <c r="F664" s="32"/>
      <c r="G664" s="33"/>
      <c r="H664" s="34"/>
      <c r="I664" s="31"/>
      <c r="J664" s="34"/>
      <c r="K664" s="40">
        <f t="shared" si="121"/>
        <v>0</v>
      </c>
      <c r="L664" s="41">
        <f t="shared" si="129"/>
        <v>0</v>
      </c>
      <c r="M664" s="10">
        <f t="shared" si="122"/>
        <v>0</v>
      </c>
      <c r="N664" s="42">
        <f t="shared" si="123"/>
        <v>0</v>
      </c>
      <c r="O664" s="43">
        <f t="shared" si="124"/>
        <v>0</v>
      </c>
      <c r="P664" s="32"/>
      <c r="Q664" s="35"/>
      <c r="R664" s="36"/>
      <c r="S664" s="32"/>
      <c r="T664" s="10">
        <f t="shared" si="125"/>
        <v>0</v>
      </c>
      <c r="U664" s="11">
        <f t="shared" si="126"/>
        <v>0</v>
      </c>
      <c r="V664" s="11">
        <f t="shared" si="130"/>
        <v>0</v>
      </c>
      <c r="W664" s="12" t="str">
        <f t="shared" si="127"/>
        <v/>
      </c>
      <c r="X664" s="13">
        <f t="shared" si="131"/>
        <v>0</v>
      </c>
      <c r="Y664" s="10">
        <f t="shared" si="132"/>
        <v>625.3199999999996</v>
      </c>
      <c r="AD664" s="29"/>
      <c r="AE664" s="29"/>
      <c r="AF664" s="29"/>
      <c r="AG664" s="29"/>
      <c r="AH664" s="29"/>
      <c r="AI664" s="29"/>
      <c r="AJ664" s="29"/>
      <c r="AK664" s="29"/>
      <c r="AL664" s="29"/>
      <c r="AM664" s="29"/>
      <c r="AN664" s="29"/>
      <c r="AO664" s="29"/>
      <c r="AP664" s="29"/>
    </row>
    <row r="665" spans="2:42" ht="12.75">
      <c r="B665" s="44">
        <f>IF($B664="№",1,MAX($B$7:$B664)+1)</f>
        <v>659</v>
      </c>
      <c r="C665" s="45">
        <f t="shared" si="128"/>
        <v>0</v>
      </c>
      <c r="D665" s="31"/>
      <c r="E665" s="32"/>
      <c r="F665" s="32"/>
      <c r="G665" s="33"/>
      <c r="H665" s="34"/>
      <c r="I665" s="31"/>
      <c r="J665" s="34"/>
      <c r="K665" s="40">
        <f t="shared" si="121"/>
        <v>0</v>
      </c>
      <c r="L665" s="41">
        <f t="shared" si="129"/>
        <v>0</v>
      </c>
      <c r="M665" s="10">
        <f t="shared" si="122"/>
        <v>0</v>
      </c>
      <c r="N665" s="42">
        <f t="shared" si="123"/>
        <v>0</v>
      </c>
      <c r="O665" s="43">
        <f t="shared" si="124"/>
        <v>0</v>
      </c>
      <c r="P665" s="32"/>
      <c r="Q665" s="35"/>
      <c r="R665" s="36"/>
      <c r="S665" s="32"/>
      <c r="T665" s="10">
        <f t="shared" si="125"/>
        <v>0</v>
      </c>
      <c r="U665" s="11">
        <f t="shared" si="126"/>
        <v>0</v>
      </c>
      <c r="V665" s="11">
        <f t="shared" si="130"/>
        <v>0</v>
      </c>
      <c r="W665" s="12" t="str">
        <f t="shared" si="127"/>
        <v/>
      </c>
      <c r="X665" s="13">
        <f t="shared" si="131"/>
        <v>0</v>
      </c>
      <c r="Y665" s="10">
        <f t="shared" si="132"/>
        <v>625.3199999999996</v>
      </c>
      <c r="AD665" s="29"/>
      <c r="AE665" s="29"/>
      <c r="AF665" s="29"/>
      <c r="AG665" s="29"/>
      <c r="AH665" s="29"/>
      <c r="AI665" s="29"/>
      <c r="AJ665" s="29"/>
      <c r="AK665" s="29"/>
      <c r="AL665" s="29"/>
      <c r="AM665" s="29"/>
      <c r="AN665" s="29"/>
      <c r="AO665" s="29"/>
      <c r="AP665" s="29"/>
    </row>
    <row r="666" spans="2:42" ht="12.75">
      <c r="B666" s="44">
        <f>IF($B665="№",1,MAX($B$7:$B665)+1)</f>
        <v>660</v>
      </c>
      <c r="C666" s="45">
        <f t="shared" si="128"/>
        <v>0</v>
      </c>
      <c r="D666" s="31"/>
      <c r="E666" s="32"/>
      <c r="F666" s="32"/>
      <c r="G666" s="33"/>
      <c r="H666" s="34"/>
      <c r="I666" s="31"/>
      <c r="J666" s="34"/>
      <c r="K666" s="40">
        <f t="shared" si="121"/>
        <v>0</v>
      </c>
      <c r="L666" s="41">
        <f t="shared" si="129"/>
        <v>0</v>
      </c>
      <c r="M666" s="10">
        <f t="shared" si="122"/>
        <v>0</v>
      </c>
      <c r="N666" s="42">
        <f t="shared" si="123"/>
        <v>0</v>
      </c>
      <c r="O666" s="43">
        <f t="shared" si="124"/>
        <v>0</v>
      </c>
      <c r="P666" s="32"/>
      <c r="Q666" s="35"/>
      <c r="R666" s="36"/>
      <c r="S666" s="32"/>
      <c r="T666" s="10">
        <f t="shared" si="125"/>
        <v>0</v>
      </c>
      <c r="U666" s="11">
        <f t="shared" si="126"/>
        <v>0</v>
      </c>
      <c r="V666" s="11">
        <f t="shared" si="130"/>
        <v>0</v>
      </c>
      <c r="W666" s="12" t="str">
        <f t="shared" si="127"/>
        <v/>
      </c>
      <c r="X666" s="13">
        <f t="shared" si="131"/>
        <v>0</v>
      </c>
      <c r="Y666" s="10">
        <f t="shared" si="132"/>
        <v>625.3199999999996</v>
      </c>
      <c r="AD666" s="29"/>
      <c r="AE666" s="29"/>
      <c r="AF666" s="29"/>
      <c r="AG666" s="29"/>
      <c r="AH666" s="29"/>
      <c r="AI666" s="29"/>
      <c r="AJ666" s="29"/>
      <c r="AK666" s="29"/>
      <c r="AL666" s="29"/>
      <c r="AM666" s="29"/>
      <c r="AN666" s="29"/>
      <c r="AO666" s="29"/>
      <c r="AP666" s="29"/>
    </row>
    <row r="667" spans="2:42" ht="12.75">
      <c r="B667" s="44">
        <f>IF($B666="№",1,MAX($B$7:$B666)+1)</f>
        <v>661</v>
      </c>
      <c r="C667" s="45">
        <f t="shared" si="128"/>
        <v>0</v>
      </c>
      <c r="D667" s="31"/>
      <c r="E667" s="32"/>
      <c r="F667" s="32"/>
      <c r="G667" s="33"/>
      <c r="H667" s="34"/>
      <c r="I667" s="31"/>
      <c r="J667" s="34"/>
      <c r="K667" s="40">
        <f t="shared" si="121"/>
        <v>0</v>
      </c>
      <c r="L667" s="41">
        <f t="shared" si="129"/>
        <v>0</v>
      </c>
      <c r="M667" s="10">
        <f t="shared" si="122"/>
        <v>0</v>
      </c>
      <c r="N667" s="42">
        <f t="shared" si="123"/>
        <v>0</v>
      </c>
      <c r="O667" s="43">
        <f t="shared" si="124"/>
        <v>0</v>
      </c>
      <c r="P667" s="32"/>
      <c r="Q667" s="35"/>
      <c r="R667" s="36"/>
      <c r="S667" s="32"/>
      <c r="T667" s="10">
        <f t="shared" si="125"/>
        <v>0</v>
      </c>
      <c r="U667" s="11">
        <f t="shared" si="126"/>
        <v>0</v>
      </c>
      <c r="V667" s="11">
        <f t="shared" si="130"/>
        <v>0</v>
      </c>
      <c r="W667" s="12" t="str">
        <f t="shared" si="127"/>
        <v/>
      </c>
      <c r="X667" s="13">
        <f t="shared" si="131"/>
        <v>0</v>
      </c>
      <c r="Y667" s="10">
        <f t="shared" si="132"/>
        <v>625.3199999999996</v>
      </c>
      <c r="AD667" s="29"/>
      <c r="AE667" s="29"/>
      <c r="AF667" s="29"/>
      <c r="AG667" s="29"/>
      <c r="AH667" s="29"/>
      <c r="AI667" s="29"/>
      <c r="AJ667" s="29"/>
      <c r="AK667" s="29"/>
      <c r="AL667" s="29"/>
      <c r="AM667" s="29"/>
      <c r="AN667" s="29"/>
      <c r="AO667" s="29"/>
      <c r="AP667" s="29"/>
    </row>
    <row r="668" spans="2:42" ht="12.75">
      <c r="B668" s="44">
        <f>IF($B667="№",1,MAX($B$7:$B667)+1)</f>
        <v>662</v>
      </c>
      <c r="C668" s="45">
        <f t="shared" si="128"/>
        <v>0</v>
      </c>
      <c r="D668" s="31"/>
      <c r="E668" s="32"/>
      <c r="F668" s="32"/>
      <c r="G668" s="33"/>
      <c r="H668" s="34"/>
      <c r="I668" s="31"/>
      <c r="J668" s="34"/>
      <c r="K668" s="40">
        <f t="shared" si="121"/>
        <v>0</v>
      </c>
      <c r="L668" s="41">
        <f t="shared" si="129"/>
        <v>0</v>
      </c>
      <c r="M668" s="10">
        <f t="shared" si="122"/>
        <v>0</v>
      </c>
      <c r="N668" s="42">
        <f t="shared" si="123"/>
        <v>0</v>
      </c>
      <c r="O668" s="43">
        <f t="shared" si="124"/>
        <v>0</v>
      </c>
      <c r="P668" s="32"/>
      <c r="Q668" s="35"/>
      <c r="R668" s="36"/>
      <c r="S668" s="32"/>
      <c r="T668" s="10">
        <f t="shared" si="125"/>
        <v>0</v>
      </c>
      <c r="U668" s="11">
        <f t="shared" si="126"/>
        <v>0</v>
      </c>
      <c r="V668" s="11">
        <f t="shared" si="130"/>
        <v>0</v>
      </c>
      <c r="W668" s="12" t="str">
        <f t="shared" si="127"/>
        <v/>
      </c>
      <c r="X668" s="13">
        <f t="shared" si="131"/>
        <v>0</v>
      </c>
      <c r="Y668" s="10">
        <f t="shared" si="132"/>
        <v>625.3199999999996</v>
      </c>
      <c r="AD668" s="29"/>
      <c r="AE668" s="29"/>
      <c r="AF668" s="29"/>
      <c r="AG668" s="29"/>
      <c r="AH668" s="29"/>
      <c r="AI668" s="29"/>
      <c r="AJ668" s="29"/>
      <c r="AK668" s="29"/>
      <c r="AL668" s="29"/>
      <c r="AM668" s="29"/>
      <c r="AN668" s="29"/>
      <c r="AO668" s="29"/>
      <c r="AP668" s="29"/>
    </row>
    <row r="669" spans="2:42" ht="12.75">
      <c r="B669" s="44">
        <f>IF($B668="№",1,MAX($B$7:$B668)+1)</f>
        <v>663</v>
      </c>
      <c r="C669" s="45">
        <f t="shared" si="128"/>
        <v>0</v>
      </c>
      <c r="D669" s="31"/>
      <c r="E669" s="32"/>
      <c r="F669" s="32"/>
      <c r="G669" s="33"/>
      <c r="H669" s="34"/>
      <c r="I669" s="31"/>
      <c r="J669" s="34"/>
      <c r="K669" s="40">
        <f t="shared" si="121"/>
        <v>0</v>
      </c>
      <c r="L669" s="41">
        <f t="shared" si="129"/>
        <v>0</v>
      </c>
      <c r="M669" s="10">
        <f t="shared" si="122"/>
        <v>0</v>
      </c>
      <c r="N669" s="42">
        <f t="shared" si="123"/>
        <v>0</v>
      </c>
      <c r="O669" s="43">
        <f t="shared" si="124"/>
        <v>0</v>
      </c>
      <c r="P669" s="32"/>
      <c r="Q669" s="35"/>
      <c r="R669" s="36"/>
      <c r="S669" s="32"/>
      <c r="T669" s="10">
        <f t="shared" si="125"/>
        <v>0</v>
      </c>
      <c r="U669" s="11">
        <f t="shared" si="126"/>
        <v>0</v>
      </c>
      <c r="V669" s="11">
        <f t="shared" si="130"/>
        <v>0</v>
      </c>
      <c r="W669" s="12" t="str">
        <f t="shared" si="127"/>
        <v/>
      </c>
      <c r="X669" s="13">
        <f t="shared" si="131"/>
        <v>0</v>
      </c>
      <c r="Y669" s="10">
        <f t="shared" si="132"/>
        <v>625.3199999999996</v>
      </c>
      <c r="AD669" s="29"/>
      <c r="AE669" s="29"/>
      <c r="AF669" s="29"/>
      <c r="AG669" s="29"/>
      <c r="AH669" s="29"/>
      <c r="AI669" s="29"/>
      <c r="AJ669" s="29"/>
      <c r="AK669" s="29"/>
      <c r="AL669" s="29"/>
      <c r="AM669" s="29"/>
      <c r="AN669" s="29"/>
      <c r="AO669" s="29"/>
      <c r="AP669" s="29"/>
    </row>
    <row r="670" spans="2:42" ht="12.75">
      <c r="B670" s="44">
        <f>IF($B669="№",1,MAX($B$7:$B669)+1)</f>
        <v>664</v>
      </c>
      <c r="C670" s="45">
        <f t="shared" si="128"/>
        <v>0</v>
      </c>
      <c r="D670" s="31"/>
      <c r="E670" s="32"/>
      <c r="F670" s="32"/>
      <c r="G670" s="33"/>
      <c r="H670" s="34"/>
      <c r="I670" s="31"/>
      <c r="J670" s="34"/>
      <c r="K670" s="40">
        <f t="shared" si="121"/>
        <v>0</v>
      </c>
      <c r="L670" s="41">
        <f t="shared" si="129"/>
        <v>0</v>
      </c>
      <c r="M670" s="10">
        <f t="shared" si="122"/>
        <v>0</v>
      </c>
      <c r="N670" s="42">
        <f t="shared" si="123"/>
        <v>0</v>
      </c>
      <c r="O670" s="43">
        <f t="shared" si="124"/>
        <v>0</v>
      </c>
      <c r="P670" s="32"/>
      <c r="Q670" s="35"/>
      <c r="R670" s="36"/>
      <c r="S670" s="32"/>
      <c r="T670" s="10">
        <f t="shared" si="125"/>
        <v>0</v>
      </c>
      <c r="U670" s="11">
        <f t="shared" si="126"/>
        <v>0</v>
      </c>
      <c r="V670" s="11">
        <f t="shared" si="130"/>
        <v>0</v>
      </c>
      <c r="W670" s="12" t="str">
        <f t="shared" si="127"/>
        <v/>
      </c>
      <c r="X670" s="13">
        <f t="shared" si="131"/>
        <v>0</v>
      </c>
      <c r="Y670" s="10">
        <f t="shared" si="132"/>
        <v>625.3199999999996</v>
      </c>
      <c r="AD670" s="29"/>
      <c r="AE670" s="29"/>
      <c r="AF670" s="29"/>
      <c r="AG670" s="29"/>
      <c r="AH670" s="29"/>
      <c r="AI670" s="29"/>
      <c r="AJ670" s="29"/>
      <c r="AK670" s="29"/>
      <c r="AL670" s="29"/>
      <c r="AM670" s="29"/>
      <c r="AN670" s="29"/>
      <c r="AO670" s="29"/>
      <c r="AP670" s="29"/>
    </row>
    <row r="671" spans="2:42" ht="12.75">
      <c r="B671" s="44">
        <f>IF($B670="№",1,MAX($B$7:$B670)+1)</f>
        <v>665</v>
      </c>
      <c r="C671" s="45">
        <f t="shared" si="128"/>
        <v>0</v>
      </c>
      <c r="D671" s="31"/>
      <c r="E671" s="32"/>
      <c r="F671" s="32"/>
      <c r="G671" s="33"/>
      <c r="H671" s="34"/>
      <c r="I671" s="31"/>
      <c r="J671" s="34"/>
      <c r="K671" s="40">
        <f t="shared" si="121"/>
        <v>0</v>
      </c>
      <c r="L671" s="41">
        <f t="shared" si="129"/>
        <v>0</v>
      </c>
      <c r="M671" s="10">
        <f t="shared" si="122"/>
        <v>0</v>
      </c>
      <c r="N671" s="42">
        <f t="shared" si="123"/>
        <v>0</v>
      </c>
      <c r="O671" s="43">
        <f t="shared" si="124"/>
        <v>0</v>
      </c>
      <c r="P671" s="32"/>
      <c r="Q671" s="35"/>
      <c r="R671" s="36"/>
      <c r="S671" s="32"/>
      <c r="T671" s="10">
        <f t="shared" si="125"/>
        <v>0</v>
      </c>
      <c r="U671" s="11">
        <f t="shared" si="126"/>
        <v>0</v>
      </c>
      <c r="V671" s="11">
        <f t="shared" si="130"/>
        <v>0</v>
      </c>
      <c r="W671" s="12" t="str">
        <f t="shared" si="127"/>
        <v/>
      </c>
      <c r="X671" s="13">
        <f t="shared" si="131"/>
        <v>0</v>
      </c>
      <c r="Y671" s="10">
        <f t="shared" si="132"/>
        <v>625.3199999999996</v>
      </c>
      <c r="AD671" s="29"/>
      <c r="AE671" s="29"/>
      <c r="AF671" s="29"/>
      <c r="AG671" s="29"/>
      <c r="AH671" s="29"/>
      <c r="AI671" s="29"/>
      <c r="AJ671" s="29"/>
      <c r="AK671" s="29"/>
      <c r="AL671" s="29"/>
      <c r="AM671" s="29"/>
      <c r="AN671" s="29"/>
      <c r="AO671" s="29"/>
      <c r="AP671" s="29"/>
    </row>
    <row r="672" spans="2:42" ht="12.75">
      <c r="B672" s="44">
        <f>IF($B671="№",1,MAX($B$7:$B671)+1)</f>
        <v>666</v>
      </c>
      <c r="C672" s="45">
        <f t="shared" si="128"/>
        <v>0</v>
      </c>
      <c r="D672" s="31"/>
      <c r="E672" s="32"/>
      <c r="F672" s="32"/>
      <c r="G672" s="33"/>
      <c r="H672" s="34"/>
      <c r="I672" s="31"/>
      <c r="J672" s="34"/>
      <c r="K672" s="40">
        <f t="shared" si="121"/>
        <v>0</v>
      </c>
      <c r="L672" s="41">
        <f t="shared" si="129"/>
        <v>0</v>
      </c>
      <c r="M672" s="10">
        <f t="shared" si="122"/>
        <v>0</v>
      </c>
      <c r="N672" s="42">
        <f t="shared" si="123"/>
        <v>0</v>
      </c>
      <c r="O672" s="43">
        <f t="shared" si="124"/>
        <v>0</v>
      </c>
      <c r="P672" s="32"/>
      <c r="Q672" s="35"/>
      <c r="R672" s="36"/>
      <c r="S672" s="32"/>
      <c r="T672" s="10">
        <f t="shared" si="125"/>
        <v>0</v>
      </c>
      <c r="U672" s="11">
        <f t="shared" si="126"/>
        <v>0</v>
      </c>
      <c r="V672" s="11">
        <f t="shared" si="130"/>
        <v>0</v>
      </c>
      <c r="W672" s="12" t="str">
        <f t="shared" si="127"/>
        <v/>
      </c>
      <c r="X672" s="13">
        <f t="shared" si="131"/>
        <v>0</v>
      </c>
      <c r="Y672" s="10">
        <f t="shared" si="132"/>
        <v>625.3199999999996</v>
      </c>
      <c r="AD672" s="29"/>
      <c r="AE672" s="29"/>
      <c r="AF672" s="29"/>
      <c r="AG672" s="29"/>
      <c r="AH672" s="29"/>
      <c r="AI672" s="29"/>
      <c r="AJ672" s="29"/>
      <c r="AK672" s="29"/>
      <c r="AL672" s="29"/>
      <c r="AM672" s="29"/>
      <c r="AN672" s="29"/>
      <c r="AO672" s="29"/>
      <c r="AP672" s="29"/>
    </row>
    <row r="673" spans="2:42" ht="12.75">
      <c r="B673" s="44">
        <f>IF($B672="№",1,MAX($B$7:$B672)+1)</f>
        <v>667</v>
      </c>
      <c r="C673" s="45">
        <f t="shared" si="128"/>
        <v>0</v>
      </c>
      <c r="D673" s="31"/>
      <c r="E673" s="32"/>
      <c r="F673" s="32"/>
      <c r="G673" s="33"/>
      <c r="H673" s="34"/>
      <c r="I673" s="31"/>
      <c r="J673" s="34"/>
      <c r="K673" s="40">
        <f t="shared" si="121"/>
        <v>0</v>
      </c>
      <c r="L673" s="41">
        <f t="shared" si="129"/>
        <v>0</v>
      </c>
      <c r="M673" s="10">
        <f t="shared" si="122"/>
        <v>0</v>
      </c>
      <c r="N673" s="42">
        <f t="shared" si="123"/>
        <v>0</v>
      </c>
      <c r="O673" s="43">
        <f t="shared" si="124"/>
        <v>0</v>
      </c>
      <c r="P673" s="32"/>
      <c r="Q673" s="35"/>
      <c r="R673" s="36"/>
      <c r="S673" s="32"/>
      <c r="T673" s="10">
        <f t="shared" si="125"/>
        <v>0</v>
      </c>
      <c r="U673" s="11">
        <f t="shared" si="126"/>
        <v>0</v>
      </c>
      <c r="V673" s="11">
        <f t="shared" si="130"/>
        <v>0</v>
      </c>
      <c r="W673" s="12" t="str">
        <f t="shared" si="127"/>
        <v/>
      </c>
      <c r="X673" s="13">
        <f t="shared" si="131"/>
        <v>0</v>
      </c>
      <c r="Y673" s="10">
        <f t="shared" si="132"/>
        <v>625.3199999999996</v>
      </c>
      <c r="AD673" s="29"/>
      <c r="AE673" s="29"/>
      <c r="AF673" s="29"/>
      <c r="AG673" s="29"/>
      <c r="AH673" s="29"/>
      <c r="AI673" s="29"/>
      <c r="AJ673" s="29"/>
      <c r="AK673" s="29"/>
      <c r="AL673" s="29"/>
      <c r="AM673" s="29"/>
      <c r="AN673" s="29"/>
      <c r="AO673" s="29"/>
      <c r="AP673" s="29"/>
    </row>
    <row r="674" spans="2:42" ht="12.75">
      <c r="B674" s="44">
        <f>IF($B673="№",1,MAX($B$7:$B673)+1)</f>
        <v>668</v>
      </c>
      <c r="C674" s="45">
        <f t="shared" si="128"/>
        <v>0</v>
      </c>
      <c r="D674" s="31"/>
      <c r="E674" s="32"/>
      <c r="F674" s="32"/>
      <c r="G674" s="33"/>
      <c r="H674" s="34"/>
      <c r="I674" s="31"/>
      <c r="J674" s="34"/>
      <c r="K674" s="40">
        <f t="shared" si="121"/>
        <v>0</v>
      </c>
      <c r="L674" s="41">
        <f t="shared" si="129"/>
        <v>0</v>
      </c>
      <c r="M674" s="10">
        <f t="shared" si="122"/>
        <v>0</v>
      </c>
      <c r="N674" s="42">
        <f t="shared" si="123"/>
        <v>0</v>
      </c>
      <c r="O674" s="43">
        <f t="shared" si="124"/>
        <v>0</v>
      </c>
      <c r="P674" s="32"/>
      <c r="Q674" s="35"/>
      <c r="R674" s="36"/>
      <c r="S674" s="32"/>
      <c r="T674" s="10">
        <f t="shared" si="125"/>
        <v>0</v>
      </c>
      <c r="U674" s="11">
        <f t="shared" si="126"/>
        <v>0</v>
      </c>
      <c r="V674" s="11">
        <f t="shared" si="130"/>
        <v>0</v>
      </c>
      <c r="W674" s="12" t="str">
        <f t="shared" si="127"/>
        <v/>
      </c>
      <c r="X674" s="13">
        <f t="shared" si="131"/>
        <v>0</v>
      </c>
      <c r="Y674" s="10">
        <f t="shared" si="132"/>
        <v>625.3199999999996</v>
      </c>
      <c r="AD674" s="29"/>
      <c r="AE674" s="29"/>
      <c r="AF674" s="29"/>
      <c r="AG674" s="29"/>
      <c r="AH674" s="29"/>
      <c r="AI674" s="29"/>
      <c r="AJ674" s="29"/>
      <c r="AK674" s="29"/>
      <c r="AL674" s="29"/>
      <c r="AM674" s="29"/>
      <c r="AN674" s="29"/>
      <c r="AO674" s="29"/>
      <c r="AP674" s="29"/>
    </row>
    <row r="675" spans="2:42" ht="12.75">
      <c r="B675" s="44">
        <f>IF($B674="№",1,MAX($B$7:$B674)+1)</f>
        <v>669</v>
      </c>
      <c r="C675" s="45">
        <f t="shared" si="128"/>
        <v>0</v>
      </c>
      <c r="D675" s="31"/>
      <c r="E675" s="32"/>
      <c r="F675" s="32"/>
      <c r="G675" s="33"/>
      <c r="H675" s="34"/>
      <c r="I675" s="31"/>
      <c r="J675" s="34"/>
      <c r="K675" s="40">
        <f t="shared" si="121"/>
        <v>0</v>
      </c>
      <c r="L675" s="41">
        <f t="shared" si="129"/>
        <v>0</v>
      </c>
      <c r="M675" s="10">
        <f t="shared" si="122"/>
        <v>0</v>
      </c>
      <c r="N675" s="42">
        <f t="shared" si="123"/>
        <v>0</v>
      </c>
      <c r="O675" s="43">
        <f t="shared" si="124"/>
        <v>0</v>
      </c>
      <c r="P675" s="32"/>
      <c r="Q675" s="35"/>
      <c r="R675" s="36"/>
      <c r="S675" s="32"/>
      <c r="T675" s="10">
        <f t="shared" si="125"/>
        <v>0</v>
      </c>
      <c r="U675" s="11">
        <f t="shared" si="126"/>
        <v>0</v>
      </c>
      <c r="V675" s="11">
        <f t="shared" si="130"/>
        <v>0</v>
      </c>
      <c r="W675" s="12" t="str">
        <f t="shared" si="127"/>
        <v/>
      </c>
      <c r="X675" s="13">
        <f t="shared" si="131"/>
        <v>0</v>
      </c>
      <c r="Y675" s="10">
        <f t="shared" si="132"/>
        <v>625.3199999999996</v>
      </c>
      <c r="AD675" s="29"/>
      <c r="AE675" s="29"/>
      <c r="AF675" s="29"/>
      <c r="AG675" s="29"/>
      <c r="AH675" s="29"/>
      <c r="AI675" s="29"/>
      <c r="AJ675" s="29"/>
      <c r="AK675" s="29"/>
      <c r="AL675" s="29"/>
      <c r="AM675" s="29"/>
      <c r="AN675" s="29"/>
      <c r="AO675" s="29"/>
      <c r="AP675" s="29"/>
    </row>
    <row r="676" spans="2:42" ht="12.75">
      <c r="B676" s="44">
        <f>IF($B675="№",1,MAX($B$7:$B675)+1)</f>
        <v>670</v>
      </c>
      <c r="C676" s="45">
        <f t="shared" si="128"/>
        <v>0</v>
      </c>
      <c r="D676" s="31"/>
      <c r="E676" s="32"/>
      <c r="F676" s="32"/>
      <c r="G676" s="33"/>
      <c r="H676" s="34"/>
      <c r="I676" s="31"/>
      <c r="J676" s="34"/>
      <c r="K676" s="40">
        <f t="shared" si="121"/>
        <v>0</v>
      </c>
      <c r="L676" s="41">
        <f t="shared" si="129"/>
        <v>0</v>
      </c>
      <c r="M676" s="10">
        <f t="shared" si="122"/>
        <v>0</v>
      </c>
      <c r="N676" s="42">
        <f t="shared" si="123"/>
        <v>0</v>
      </c>
      <c r="O676" s="43">
        <f t="shared" si="124"/>
        <v>0</v>
      </c>
      <c r="P676" s="32"/>
      <c r="Q676" s="35"/>
      <c r="R676" s="36"/>
      <c r="S676" s="32"/>
      <c r="T676" s="10">
        <f t="shared" si="125"/>
        <v>0</v>
      </c>
      <c r="U676" s="11">
        <f t="shared" si="126"/>
        <v>0</v>
      </c>
      <c r="V676" s="11">
        <f t="shared" si="130"/>
        <v>0</v>
      </c>
      <c r="W676" s="12" t="str">
        <f t="shared" si="127"/>
        <v/>
      </c>
      <c r="X676" s="13">
        <f t="shared" si="131"/>
        <v>0</v>
      </c>
      <c r="Y676" s="10">
        <f t="shared" si="132"/>
        <v>625.3199999999996</v>
      </c>
      <c r="AD676" s="29"/>
      <c r="AE676" s="29"/>
      <c r="AF676" s="29"/>
      <c r="AG676" s="29"/>
      <c r="AH676" s="29"/>
      <c r="AI676" s="29"/>
      <c r="AJ676" s="29"/>
      <c r="AK676" s="29"/>
      <c r="AL676" s="29"/>
      <c r="AM676" s="29"/>
      <c r="AN676" s="29"/>
      <c r="AO676" s="29"/>
      <c r="AP676" s="29"/>
    </row>
    <row r="677" spans="2:42" ht="12.75">
      <c r="B677" s="44">
        <f>IF($B676="№",1,MAX($B$7:$B676)+1)</f>
        <v>671</v>
      </c>
      <c r="C677" s="45">
        <f t="shared" si="128"/>
        <v>0</v>
      </c>
      <c r="D677" s="31"/>
      <c r="E677" s="32"/>
      <c r="F677" s="32"/>
      <c r="G677" s="33"/>
      <c r="H677" s="34"/>
      <c r="I677" s="31"/>
      <c r="J677" s="34"/>
      <c r="K677" s="40">
        <f t="shared" si="121"/>
        <v>0</v>
      </c>
      <c r="L677" s="41">
        <f t="shared" si="129"/>
        <v>0</v>
      </c>
      <c r="M677" s="10">
        <f t="shared" si="122"/>
        <v>0</v>
      </c>
      <c r="N677" s="42">
        <f t="shared" si="123"/>
        <v>0</v>
      </c>
      <c r="O677" s="43">
        <f t="shared" si="124"/>
        <v>0</v>
      </c>
      <c r="P677" s="32"/>
      <c r="Q677" s="35"/>
      <c r="R677" s="36"/>
      <c r="S677" s="32"/>
      <c r="T677" s="10">
        <f t="shared" si="125"/>
        <v>0</v>
      </c>
      <c r="U677" s="11">
        <f t="shared" si="126"/>
        <v>0</v>
      </c>
      <c r="V677" s="11">
        <f t="shared" si="130"/>
        <v>0</v>
      </c>
      <c r="W677" s="12" t="str">
        <f t="shared" si="127"/>
        <v/>
      </c>
      <c r="X677" s="13">
        <f t="shared" si="131"/>
        <v>0</v>
      </c>
      <c r="Y677" s="10">
        <f t="shared" si="132"/>
        <v>625.3199999999996</v>
      </c>
      <c r="AD677" s="29"/>
      <c r="AE677" s="29"/>
      <c r="AF677" s="29"/>
      <c r="AG677" s="29"/>
      <c r="AH677" s="29"/>
      <c r="AI677" s="29"/>
      <c r="AJ677" s="29"/>
      <c r="AK677" s="29"/>
      <c r="AL677" s="29"/>
      <c r="AM677" s="29"/>
      <c r="AN677" s="29"/>
      <c r="AO677" s="29"/>
      <c r="AP677" s="29"/>
    </row>
    <row r="678" spans="2:42" ht="12.75">
      <c r="B678" s="44">
        <f>IF($B677="№",1,MAX($B$7:$B677)+1)</f>
        <v>672</v>
      </c>
      <c r="C678" s="45">
        <f t="shared" si="128"/>
        <v>0</v>
      </c>
      <c r="D678" s="31"/>
      <c r="E678" s="32"/>
      <c r="F678" s="32"/>
      <c r="G678" s="33"/>
      <c r="H678" s="34"/>
      <c r="I678" s="31"/>
      <c r="J678" s="34"/>
      <c r="K678" s="40">
        <f t="shared" si="121"/>
        <v>0</v>
      </c>
      <c r="L678" s="41">
        <f t="shared" si="129"/>
        <v>0</v>
      </c>
      <c r="M678" s="10">
        <f t="shared" si="122"/>
        <v>0</v>
      </c>
      <c r="N678" s="42">
        <f t="shared" si="123"/>
        <v>0</v>
      </c>
      <c r="O678" s="43">
        <f t="shared" si="124"/>
        <v>0</v>
      </c>
      <c r="P678" s="32"/>
      <c r="Q678" s="35"/>
      <c r="R678" s="36"/>
      <c r="S678" s="32"/>
      <c r="T678" s="10">
        <f t="shared" si="125"/>
        <v>0</v>
      </c>
      <c r="U678" s="11">
        <f t="shared" si="126"/>
        <v>0</v>
      </c>
      <c r="V678" s="11">
        <f t="shared" si="130"/>
        <v>0</v>
      </c>
      <c r="W678" s="12" t="str">
        <f t="shared" si="127"/>
        <v/>
      </c>
      <c r="X678" s="13">
        <f t="shared" si="131"/>
        <v>0</v>
      </c>
      <c r="Y678" s="10">
        <f t="shared" si="132"/>
        <v>625.3199999999996</v>
      </c>
      <c r="AD678" s="29"/>
      <c r="AE678" s="29"/>
      <c r="AF678" s="29"/>
      <c r="AG678" s="29"/>
      <c r="AH678" s="29"/>
      <c r="AI678" s="29"/>
      <c r="AJ678" s="29"/>
      <c r="AK678" s="29"/>
      <c r="AL678" s="29"/>
      <c r="AM678" s="29"/>
      <c r="AN678" s="29"/>
      <c r="AO678" s="29"/>
      <c r="AP678" s="29"/>
    </row>
    <row r="679" spans="2:42" ht="12.75">
      <c r="B679" s="44">
        <f>IF($B678="№",1,MAX($B$7:$B678)+1)</f>
        <v>673</v>
      </c>
      <c r="C679" s="45">
        <f t="shared" si="128"/>
        <v>0</v>
      </c>
      <c r="D679" s="31"/>
      <c r="E679" s="32"/>
      <c r="F679" s="32"/>
      <c r="G679" s="33"/>
      <c r="H679" s="34"/>
      <c r="I679" s="31"/>
      <c r="J679" s="34"/>
      <c r="K679" s="40">
        <f t="shared" si="121"/>
        <v>0</v>
      </c>
      <c r="L679" s="41">
        <f t="shared" si="129"/>
        <v>0</v>
      </c>
      <c r="M679" s="10">
        <f t="shared" si="122"/>
        <v>0</v>
      </c>
      <c r="N679" s="42">
        <f t="shared" si="123"/>
        <v>0</v>
      </c>
      <c r="O679" s="43">
        <f t="shared" si="124"/>
        <v>0</v>
      </c>
      <c r="P679" s="32"/>
      <c r="Q679" s="35"/>
      <c r="R679" s="36"/>
      <c r="S679" s="32"/>
      <c r="T679" s="10">
        <f t="shared" si="125"/>
        <v>0</v>
      </c>
      <c r="U679" s="11">
        <f t="shared" si="126"/>
        <v>0</v>
      </c>
      <c r="V679" s="11">
        <f t="shared" si="130"/>
        <v>0</v>
      </c>
      <c r="W679" s="12" t="str">
        <f t="shared" si="127"/>
        <v/>
      </c>
      <c r="X679" s="13">
        <f t="shared" si="131"/>
        <v>0</v>
      </c>
      <c r="Y679" s="10">
        <f t="shared" si="132"/>
        <v>625.3199999999996</v>
      </c>
      <c r="AD679" s="29"/>
      <c r="AE679" s="29"/>
      <c r="AF679" s="29"/>
      <c r="AG679" s="29"/>
      <c r="AH679" s="29"/>
      <c r="AI679" s="29"/>
      <c r="AJ679" s="29"/>
      <c r="AK679" s="29"/>
      <c r="AL679" s="29"/>
      <c r="AM679" s="29"/>
      <c r="AN679" s="29"/>
      <c r="AO679" s="29"/>
      <c r="AP679" s="29"/>
    </row>
    <row r="680" spans="2:42" ht="12.75">
      <c r="B680" s="44">
        <f>IF($B679="№",1,MAX($B$7:$B679)+1)</f>
        <v>674</v>
      </c>
      <c r="C680" s="45">
        <f t="shared" si="128"/>
        <v>0</v>
      </c>
      <c r="D680" s="31"/>
      <c r="E680" s="32"/>
      <c r="F680" s="32"/>
      <c r="G680" s="33"/>
      <c r="H680" s="34"/>
      <c r="I680" s="31"/>
      <c r="J680" s="34"/>
      <c r="K680" s="40">
        <f t="shared" si="121"/>
        <v>0</v>
      </c>
      <c r="L680" s="41">
        <f t="shared" si="129"/>
        <v>0</v>
      </c>
      <c r="M680" s="10">
        <f t="shared" si="122"/>
        <v>0</v>
      </c>
      <c r="N680" s="42">
        <f t="shared" si="123"/>
        <v>0</v>
      </c>
      <c r="O680" s="43">
        <f t="shared" si="124"/>
        <v>0</v>
      </c>
      <c r="P680" s="32"/>
      <c r="Q680" s="35"/>
      <c r="R680" s="36"/>
      <c r="S680" s="32"/>
      <c r="T680" s="10">
        <f t="shared" si="125"/>
        <v>0</v>
      </c>
      <c r="U680" s="11">
        <f t="shared" si="126"/>
        <v>0</v>
      </c>
      <c r="V680" s="11">
        <f t="shared" si="130"/>
        <v>0</v>
      </c>
      <c r="W680" s="12" t="str">
        <f t="shared" si="127"/>
        <v/>
      </c>
      <c r="X680" s="13">
        <f t="shared" si="131"/>
        <v>0</v>
      </c>
      <c r="Y680" s="10">
        <f t="shared" si="132"/>
        <v>625.3199999999996</v>
      </c>
      <c r="AD680" s="29"/>
      <c r="AE680" s="29"/>
      <c r="AF680" s="29"/>
      <c r="AG680" s="29"/>
      <c r="AH680" s="29"/>
      <c r="AI680" s="29"/>
      <c r="AJ680" s="29"/>
      <c r="AK680" s="29"/>
      <c r="AL680" s="29"/>
      <c r="AM680" s="29"/>
      <c r="AN680" s="29"/>
      <c r="AO680" s="29"/>
      <c r="AP680" s="29"/>
    </row>
    <row r="681" spans="2:42" ht="12.75">
      <c r="B681" s="44">
        <f>IF($B680="№",1,MAX($B$7:$B680)+1)</f>
        <v>675</v>
      </c>
      <c r="C681" s="45">
        <f t="shared" si="128"/>
        <v>0</v>
      </c>
      <c r="D681" s="31"/>
      <c r="E681" s="32"/>
      <c r="F681" s="32"/>
      <c r="G681" s="33"/>
      <c r="H681" s="34"/>
      <c r="I681" s="31"/>
      <c r="J681" s="34"/>
      <c r="K681" s="40">
        <f t="shared" si="121"/>
        <v>0</v>
      </c>
      <c r="L681" s="41">
        <f t="shared" si="129"/>
        <v>0</v>
      </c>
      <c r="M681" s="10">
        <f t="shared" si="122"/>
        <v>0</v>
      </c>
      <c r="N681" s="42">
        <f t="shared" si="123"/>
        <v>0</v>
      </c>
      <c r="O681" s="43">
        <f t="shared" si="124"/>
        <v>0</v>
      </c>
      <c r="P681" s="32"/>
      <c r="Q681" s="35"/>
      <c r="R681" s="36"/>
      <c r="S681" s="32"/>
      <c r="T681" s="10">
        <f t="shared" si="125"/>
        <v>0</v>
      </c>
      <c r="U681" s="11">
        <f t="shared" si="126"/>
        <v>0</v>
      </c>
      <c r="V681" s="11">
        <f t="shared" si="130"/>
        <v>0</v>
      </c>
      <c r="W681" s="12" t="str">
        <f t="shared" si="127"/>
        <v/>
      </c>
      <c r="X681" s="13">
        <f t="shared" si="131"/>
        <v>0</v>
      </c>
      <c r="Y681" s="10">
        <f t="shared" si="132"/>
        <v>625.3199999999996</v>
      </c>
      <c r="AD681" s="29"/>
      <c r="AE681" s="29"/>
      <c r="AF681" s="29"/>
      <c r="AG681" s="29"/>
      <c r="AH681" s="29"/>
      <c r="AI681" s="29"/>
      <c r="AJ681" s="29"/>
      <c r="AK681" s="29"/>
      <c r="AL681" s="29"/>
      <c r="AM681" s="29"/>
      <c r="AN681" s="29"/>
      <c r="AO681" s="29"/>
      <c r="AP681" s="29"/>
    </row>
    <row r="682" spans="2:42" ht="12.75">
      <c r="B682" s="44">
        <f>IF($B681="№",1,MAX($B$7:$B681)+1)</f>
        <v>676</v>
      </c>
      <c r="C682" s="45">
        <f t="shared" si="128"/>
        <v>0</v>
      </c>
      <c r="D682" s="31"/>
      <c r="E682" s="32"/>
      <c r="F682" s="32"/>
      <c r="G682" s="33"/>
      <c r="H682" s="34"/>
      <c r="I682" s="31"/>
      <c r="J682" s="34"/>
      <c r="K682" s="40">
        <f t="shared" si="121"/>
        <v>0</v>
      </c>
      <c r="L682" s="41">
        <f t="shared" si="129"/>
        <v>0</v>
      </c>
      <c r="M682" s="10">
        <f t="shared" si="122"/>
        <v>0</v>
      </c>
      <c r="N682" s="42">
        <f t="shared" si="123"/>
        <v>0</v>
      </c>
      <c r="O682" s="43">
        <f t="shared" si="124"/>
        <v>0</v>
      </c>
      <c r="P682" s="32"/>
      <c r="Q682" s="35"/>
      <c r="R682" s="36"/>
      <c r="S682" s="32"/>
      <c r="T682" s="10">
        <f t="shared" si="125"/>
        <v>0</v>
      </c>
      <c r="U682" s="11">
        <f t="shared" si="126"/>
        <v>0</v>
      </c>
      <c r="V682" s="11">
        <f t="shared" si="130"/>
        <v>0</v>
      </c>
      <c r="W682" s="12" t="str">
        <f t="shared" si="127"/>
        <v/>
      </c>
      <c r="X682" s="13">
        <f t="shared" si="131"/>
        <v>0</v>
      </c>
      <c r="Y682" s="10">
        <f t="shared" si="132"/>
        <v>625.3199999999996</v>
      </c>
      <c r="AD682" s="29"/>
      <c r="AE682" s="29"/>
      <c r="AF682" s="29"/>
      <c r="AG682" s="29"/>
      <c r="AH682" s="29"/>
      <c r="AI682" s="29"/>
      <c r="AJ682" s="29"/>
      <c r="AK682" s="29"/>
      <c r="AL682" s="29"/>
      <c r="AM682" s="29"/>
      <c r="AN682" s="29"/>
      <c r="AO682" s="29"/>
      <c r="AP682" s="29"/>
    </row>
    <row r="683" spans="2:42" ht="12.75">
      <c r="B683" s="44">
        <f>IF($B682="№",1,MAX($B$7:$B682)+1)</f>
        <v>677</v>
      </c>
      <c r="C683" s="45">
        <f t="shared" si="128"/>
        <v>0</v>
      </c>
      <c r="D683" s="31"/>
      <c r="E683" s="32"/>
      <c r="F683" s="32"/>
      <c r="G683" s="33"/>
      <c r="H683" s="34"/>
      <c r="I683" s="31"/>
      <c r="J683" s="34"/>
      <c r="K683" s="40">
        <f t="shared" si="121"/>
        <v>0</v>
      </c>
      <c r="L683" s="41">
        <f t="shared" si="129"/>
        <v>0</v>
      </c>
      <c r="M683" s="10">
        <f t="shared" si="122"/>
        <v>0</v>
      </c>
      <c r="N683" s="42">
        <f t="shared" si="123"/>
        <v>0</v>
      </c>
      <c r="O683" s="43">
        <f t="shared" si="124"/>
        <v>0</v>
      </c>
      <c r="P683" s="32"/>
      <c r="Q683" s="35"/>
      <c r="R683" s="36"/>
      <c r="S683" s="32"/>
      <c r="T683" s="10">
        <f t="shared" si="125"/>
        <v>0</v>
      </c>
      <c r="U683" s="11">
        <f t="shared" si="126"/>
        <v>0</v>
      </c>
      <c r="V683" s="11">
        <f t="shared" si="130"/>
        <v>0</v>
      </c>
      <c r="W683" s="12" t="str">
        <f t="shared" si="127"/>
        <v/>
      </c>
      <c r="X683" s="13">
        <f t="shared" si="131"/>
        <v>0</v>
      </c>
      <c r="Y683" s="10">
        <f t="shared" si="132"/>
        <v>625.3199999999996</v>
      </c>
      <c r="AD683" s="29"/>
      <c r="AE683" s="29"/>
      <c r="AF683" s="29"/>
      <c r="AG683" s="29"/>
      <c r="AH683" s="29"/>
      <c r="AI683" s="29"/>
      <c r="AJ683" s="29"/>
      <c r="AK683" s="29"/>
      <c r="AL683" s="29"/>
      <c r="AM683" s="29"/>
      <c r="AN683" s="29"/>
      <c r="AO683" s="29"/>
      <c r="AP683" s="29"/>
    </row>
    <row r="684" spans="2:42" ht="12.75">
      <c r="B684" s="44">
        <f>IF($B683="№",1,MAX($B$7:$B683)+1)</f>
        <v>678</v>
      </c>
      <c r="C684" s="45">
        <f t="shared" si="128"/>
        <v>0</v>
      </c>
      <c r="D684" s="31"/>
      <c r="E684" s="32"/>
      <c r="F684" s="32"/>
      <c r="G684" s="33"/>
      <c r="H684" s="34"/>
      <c r="I684" s="31"/>
      <c r="J684" s="34"/>
      <c r="K684" s="40">
        <f t="shared" si="121"/>
        <v>0</v>
      </c>
      <c r="L684" s="41">
        <f t="shared" si="129"/>
        <v>0</v>
      </c>
      <c r="M684" s="10">
        <f t="shared" si="122"/>
        <v>0</v>
      </c>
      <c r="N684" s="42">
        <f t="shared" si="123"/>
        <v>0</v>
      </c>
      <c r="O684" s="43">
        <f t="shared" si="124"/>
        <v>0</v>
      </c>
      <c r="P684" s="32"/>
      <c r="Q684" s="35"/>
      <c r="R684" s="36"/>
      <c r="S684" s="32"/>
      <c r="T684" s="10">
        <f t="shared" si="125"/>
        <v>0</v>
      </c>
      <c r="U684" s="11">
        <f t="shared" si="126"/>
        <v>0</v>
      </c>
      <c r="V684" s="11">
        <f t="shared" si="130"/>
        <v>0</v>
      </c>
      <c r="W684" s="12" t="str">
        <f t="shared" si="127"/>
        <v/>
      </c>
      <c r="X684" s="13">
        <f t="shared" si="131"/>
        <v>0</v>
      </c>
      <c r="Y684" s="10">
        <f t="shared" si="132"/>
        <v>625.3199999999996</v>
      </c>
      <c r="AD684" s="29"/>
      <c r="AE684" s="29"/>
      <c r="AF684" s="29"/>
      <c r="AG684" s="29"/>
      <c r="AH684" s="29"/>
      <c r="AI684" s="29"/>
      <c r="AJ684" s="29"/>
      <c r="AK684" s="29"/>
      <c r="AL684" s="29"/>
      <c r="AM684" s="29"/>
      <c r="AN684" s="29"/>
      <c r="AO684" s="29"/>
      <c r="AP684" s="29"/>
    </row>
    <row r="685" spans="2:42" ht="12.75">
      <c r="B685" s="44">
        <f>IF($B684="№",1,MAX($B$7:$B684)+1)</f>
        <v>679</v>
      </c>
      <c r="C685" s="45">
        <f t="shared" si="128"/>
        <v>0</v>
      </c>
      <c r="D685" s="31"/>
      <c r="E685" s="32"/>
      <c r="F685" s="32"/>
      <c r="G685" s="33"/>
      <c r="H685" s="34"/>
      <c r="I685" s="31"/>
      <c r="J685" s="34"/>
      <c r="K685" s="40">
        <f t="shared" si="121"/>
        <v>0</v>
      </c>
      <c r="L685" s="41">
        <f t="shared" si="129"/>
        <v>0</v>
      </c>
      <c r="M685" s="10">
        <f t="shared" si="122"/>
        <v>0</v>
      </c>
      <c r="N685" s="42">
        <f t="shared" si="123"/>
        <v>0</v>
      </c>
      <c r="O685" s="43">
        <f t="shared" si="124"/>
        <v>0</v>
      </c>
      <c r="P685" s="32"/>
      <c r="Q685" s="35"/>
      <c r="R685" s="36"/>
      <c r="S685" s="32"/>
      <c r="T685" s="10">
        <f t="shared" si="125"/>
        <v>0</v>
      </c>
      <c r="U685" s="11">
        <f t="shared" si="126"/>
        <v>0</v>
      </c>
      <c r="V685" s="11">
        <f t="shared" si="130"/>
        <v>0</v>
      </c>
      <c r="W685" s="12" t="str">
        <f t="shared" si="127"/>
        <v/>
      </c>
      <c r="X685" s="13">
        <f t="shared" si="131"/>
        <v>0</v>
      </c>
      <c r="Y685" s="10">
        <f t="shared" si="132"/>
        <v>625.3199999999996</v>
      </c>
      <c r="AD685" s="29"/>
      <c r="AE685" s="29"/>
      <c r="AF685" s="29"/>
      <c r="AG685" s="29"/>
      <c r="AH685" s="29"/>
      <c r="AI685" s="29"/>
      <c r="AJ685" s="29"/>
      <c r="AK685" s="29"/>
      <c r="AL685" s="29"/>
      <c r="AM685" s="29"/>
      <c r="AN685" s="29"/>
      <c r="AO685" s="29"/>
      <c r="AP685" s="29"/>
    </row>
    <row r="686" spans="2:42" ht="12.75">
      <c r="B686" s="44">
        <f>IF($B685="№",1,MAX($B$7:$B685)+1)</f>
        <v>680</v>
      </c>
      <c r="C686" s="45">
        <f t="shared" si="128"/>
        <v>0</v>
      </c>
      <c r="D686" s="31"/>
      <c r="E686" s="32"/>
      <c r="F686" s="32"/>
      <c r="G686" s="33"/>
      <c r="H686" s="34"/>
      <c r="I686" s="31"/>
      <c r="J686" s="34"/>
      <c r="K686" s="40">
        <f t="shared" si="121"/>
        <v>0</v>
      </c>
      <c r="L686" s="41">
        <f t="shared" si="129"/>
        <v>0</v>
      </c>
      <c r="M686" s="10">
        <f t="shared" si="122"/>
        <v>0</v>
      </c>
      <c r="N686" s="42">
        <f t="shared" si="123"/>
        <v>0</v>
      </c>
      <c r="O686" s="43">
        <f t="shared" si="124"/>
        <v>0</v>
      </c>
      <c r="P686" s="32"/>
      <c r="Q686" s="35"/>
      <c r="R686" s="36"/>
      <c r="S686" s="32"/>
      <c r="T686" s="10">
        <f t="shared" si="125"/>
        <v>0</v>
      </c>
      <c r="U686" s="11">
        <f t="shared" si="126"/>
        <v>0</v>
      </c>
      <c r="V686" s="11">
        <f t="shared" si="130"/>
        <v>0</v>
      </c>
      <c r="W686" s="12" t="str">
        <f t="shared" si="127"/>
        <v/>
      </c>
      <c r="X686" s="13">
        <f t="shared" si="131"/>
        <v>0</v>
      </c>
      <c r="Y686" s="10">
        <f t="shared" si="132"/>
        <v>625.3199999999996</v>
      </c>
      <c r="AD686" s="29"/>
      <c r="AE686" s="29"/>
      <c r="AF686" s="29"/>
      <c r="AG686" s="29"/>
      <c r="AH686" s="29"/>
      <c r="AI686" s="29"/>
      <c r="AJ686" s="29"/>
      <c r="AK686" s="29"/>
      <c r="AL686" s="29"/>
      <c r="AM686" s="29"/>
      <c r="AN686" s="29"/>
      <c r="AO686" s="29"/>
      <c r="AP686" s="29"/>
    </row>
    <row r="687" spans="2:42" ht="12.75">
      <c r="B687" s="44">
        <f>IF($B686="№",1,MAX($B$7:$B686)+1)</f>
        <v>681</v>
      </c>
      <c r="C687" s="45">
        <f t="shared" si="128"/>
        <v>0</v>
      </c>
      <c r="D687" s="31"/>
      <c r="E687" s="32"/>
      <c r="F687" s="32"/>
      <c r="G687" s="33"/>
      <c r="H687" s="34"/>
      <c r="I687" s="31"/>
      <c r="J687" s="34"/>
      <c r="K687" s="40">
        <f t="shared" si="121"/>
        <v>0</v>
      </c>
      <c r="L687" s="41">
        <f t="shared" si="129"/>
        <v>0</v>
      </c>
      <c r="M687" s="10">
        <f t="shared" si="122"/>
        <v>0</v>
      </c>
      <c r="N687" s="42">
        <f t="shared" si="123"/>
        <v>0</v>
      </c>
      <c r="O687" s="43">
        <f t="shared" si="124"/>
        <v>0</v>
      </c>
      <c r="P687" s="32"/>
      <c r="Q687" s="35"/>
      <c r="R687" s="36"/>
      <c r="S687" s="32"/>
      <c r="T687" s="10">
        <f t="shared" si="125"/>
        <v>0</v>
      </c>
      <c r="U687" s="11">
        <f t="shared" si="126"/>
        <v>0</v>
      </c>
      <c r="V687" s="11">
        <f t="shared" si="130"/>
        <v>0</v>
      </c>
      <c r="W687" s="12" t="str">
        <f t="shared" si="127"/>
        <v/>
      </c>
      <c r="X687" s="13">
        <f t="shared" si="131"/>
        <v>0</v>
      </c>
      <c r="Y687" s="10">
        <f t="shared" si="132"/>
        <v>625.3199999999996</v>
      </c>
      <c r="AD687" s="29"/>
      <c r="AE687" s="29"/>
      <c r="AF687" s="29"/>
      <c r="AG687" s="29"/>
      <c r="AH687" s="29"/>
      <c r="AI687" s="29"/>
      <c r="AJ687" s="29"/>
      <c r="AK687" s="29"/>
      <c r="AL687" s="29"/>
      <c r="AM687" s="29"/>
      <c r="AN687" s="29"/>
      <c r="AO687" s="29"/>
      <c r="AP687" s="29"/>
    </row>
    <row r="688" spans="2:42" ht="12.75">
      <c r="B688" s="44">
        <f>IF($B687="№",1,MAX($B$7:$B687)+1)</f>
        <v>682</v>
      </c>
      <c r="C688" s="45">
        <f t="shared" si="128"/>
        <v>0</v>
      </c>
      <c r="D688" s="31"/>
      <c r="E688" s="32"/>
      <c r="F688" s="32"/>
      <c r="G688" s="33"/>
      <c r="H688" s="34"/>
      <c r="I688" s="31"/>
      <c r="J688" s="34"/>
      <c r="K688" s="40">
        <f t="shared" si="121"/>
        <v>0</v>
      </c>
      <c r="L688" s="41">
        <f t="shared" si="129"/>
        <v>0</v>
      </c>
      <c r="M688" s="10">
        <f t="shared" si="122"/>
        <v>0</v>
      </c>
      <c r="N688" s="42">
        <f t="shared" si="123"/>
        <v>0</v>
      </c>
      <c r="O688" s="43">
        <f t="shared" si="124"/>
        <v>0</v>
      </c>
      <c r="P688" s="32"/>
      <c r="Q688" s="35"/>
      <c r="R688" s="36"/>
      <c r="S688" s="32"/>
      <c r="T688" s="10">
        <f t="shared" si="125"/>
        <v>0</v>
      </c>
      <c r="U688" s="11">
        <f t="shared" si="126"/>
        <v>0</v>
      </c>
      <c r="V688" s="11">
        <f t="shared" si="130"/>
        <v>0</v>
      </c>
      <c r="W688" s="12" t="str">
        <f t="shared" si="127"/>
        <v/>
      </c>
      <c r="X688" s="13">
        <f t="shared" si="131"/>
        <v>0</v>
      </c>
      <c r="Y688" s="10">
        <f t="shared" si="132"/>
        <v>625.3199999999996</v>
      </c>
      <c r="AD688" s="29"/>
      <c r="AE688" s="29"/>
      <c r="AF688" s="29"/>
      <c r="AG688" s="29"/>
      <c r="AH688" s="29"/>
      <c r="AI688" s="29"/>
      <c r="AJ688" s="29"/>
      <c r="AK688" s="29"/>
      <c r="AL688" s="29"/>
      <c r="AM688" s="29"/>
      <c r="AN688" s="29"/>
      <c r="AO688" s="29"/>
      <c r="AP688" s="29"/>
    </row>
    <row r="689" spans="2:42" ht="12.75">
      <c r="B689" s="44">
        <f>IF($B688="№",1,MAX($B$7:$B688)+1)</f>
        <v>683</v>
      </c>
      <c r="C689" s="45">
        <f t="shared" si="128"/>
        <v>0</v>
      </c>
      <c r="D689" s="31"/>
      <c r="E689" s="32"/>
      <c r="F689" s="32"/>
      <c r="G689" s="33"/>
      <c r="H689" s="34"/>
      <c r="I689" s="31"/>
      <c r="J689" s="34"/>
      <c r="K689" s="40">
        <f t="shared" si="121"/>
        <v>0</v>
      </c>
      <c r="L689" s="41">
        <f t="shared" si="129"/>
        <v>0</v>
      </c>
      <c r="M689" s="10">
        <f t="shared" si="122"/>
        <v>0</v>
      </c>
      <c r="N689" s="42">
        <f t="shared" si="123"/>
        <v>0</v>
      </c>
      <c r="O689" s="43">
        <f t="shared" si="124"/>
        <v>0</v>
      </c>
      <c r="P689" s="32"/>
      <c r="Q689" s="35"/>
      <c r="R689" s="36"/>
      <c r="S689" s="32"/>
      <c r="T689" s="10">
        <f t="shared" si="125"/>
        <v>0</v>
      </c>
      <c r="U689" s="11">
        <f t="shared" si="126"/>
        <v>0</v>
      </c>
      <c r="V689" s="11">
        <f t="shared" si="130"/>
        <v>0</v>
      </c>
      <c r="W689" s="12" t="str">
        <f t="shared" si="127"/>
        <v/>
      </c>
      <c r="X689" s="13">
        <f t="shared" si="131"/>
        <v>0</v>
      </c>
      <c r="Y689" s="10">
        <f t="shared" si="132"/>
        <v>625.3199999999996</v>
      </c>
      <c r="AD689" s="29"/>
      <c r="AE689" s="29"/>
      <c r="AF689" s="29"/>
      <c r="AG689" s="29"/>
      <c r="AH689" s="29"/>
      <c r="AI689" s="29"/>
      <c r="AJ689" s="29"/>
      <c r="AK689" s="29"/>
      <c r="AL689" s="29"/>
      <c r="AM689" s="29"/>
      <c r="AN689" s="29"/>
      <c r="AO689" s="29"/>
      <c r="AP689" s="29"/>
    </row>
    <row r="690" spans="2:42" ht="12.75">
      <c r="B690" s="44">
        <f>IF($B689="№",1,MAX($B$7:$B689)+1)</f>
        <v>684</v>
      </c>
      <c r="C690" s="45">
        <f t="shared" si="128"/>
        <v>0</v>
      </c>
      <c r="D690" s="31"/>
      <c r="E690" s="32"/>
      <c r="F690" s="32"/>
      <c r="G690" s="33"/>
      <c r="H690" s="34"/>
      <c r="I690" s="31"/>
      <c r="J690" s="34"/>
      <c r="K690" s="40">
        <f t="shared" si="121"/>
        <v>0</v>
      </c>
      <c r="L690" s="41">
        <f t="shared" si="129"/>
        <v>0</v>
      </c>
      <c r="M690" s="10">
        <f t="shared" si="122"/>
        <v>0</v>
      </c>
      <c r="N690" s="42">
        <f t="shared" si="123"/>
        <v>0</v>
      </c>
      <c r="O690" s="43">
        <f t="shared" si="124"/>
        <v>0</v>
      </c>
      <c r="P690" s="32"/>
      <c r="Q690" s="35"/>
      <c r="R690" s="36"/>
      <c r="S690" s="32"/>
      <c r="T690" s="10">
        <f t="shared" si="125"/>
        <v>0</v>
      </c>
      <c r="U690" s="11">
        <f t="shared" si="126"/>
        <v>0</v>
      </c>
      <c r="V690" s="11">
        <f t="shared" si="130"/>
        <v>0</v>
      </c>
      <c r="W690" s="12" t="str">
        <f t="shared" si="127"/>
        <v/>
      </c>
      <c r="X690" s="13">
        <f t="shared" si="131"/>
        <v>0</v>
      </c>
      <c r="Y690" s="10">
        <f t="shared" si="132"/>
        <v>625.3199999999996</v>
      </c>
      <c r="AD690" s="29"/>
      <c r="AE690" s="29"/>
      <c r="AF690" s="29"/>
      <c r="AG690" s="29"/>
      <c r="AH690" s="29"/>
      <c r="AI690" s="29"/>
      <c r="AJ690" s="29"/>
      <c r="AK690" s="29"/>
      <c r="AL690" s="29"/>
      <c r="AM690" s="29"/>
      <c r="AN690" s="29"/>
      <c r="AO690" s="29"/>
      <c r="AP690" s="29"/>
    </row>
    <row r="691" spans="2:42" ht="12.75">
      <c r="B691" s="44">
        <f>IF($B690="№",1,MAX($B$7:$B690)+1)</f>
        <v>685</v>
      </c>
      <c r="C691" s="45">
        <f t="shared" si="128"/>
        <v>0</v>
      </c>
      <c r="D691" s="31"/>
      <c r="E691" s="32"/>
      <c r="F691" s="32"/>
      <c r="G691" s="33"/>
      <c r="H691" s="34"/>
      <c r="I691" s="31"/>
      <c r="J691" s="34"/>
      <c r="K691" s="40">
        <f t="shared" si="121"/>
        <v>0</v>
      </c>
      <c r="L691" s="41">
        <f t="shared" si="129"/>
        <v>0</v>
      </c>
      <c r="M691" s="10">
        <f t="shared" si="122"/>
        <v>0</v>
      </c>
      <c r="N691" s="42">
        <f t="shared" si="123"/>
        <v>0</v>
      </c>
      <c r="O691" s="43">
        <f t="shared" si="124"/>
        <v>0</v>
      </c>
      <c r="P691" s="32"/>
      <c r="Q691" s="35"/>
      <c r="R691" s="36"/>
      <c r="S691" s="32"/>
      <c r="T691" s="10">
        <f t="shared" si="125"/>
        <v>0</v>
      </c>
      <c r="U691" s="11">
        <f t="shared" si="126"/>
        <v>0</v>
      </c>
      <c r="V691" s="11">
        <f t="shared" si="130"/>
        <v>0</v>
      </c>
      <c r="W691" s="12" t="str">
        <f t="shared" si="127"/>
        <v/>
      </c>
      <c r="X691" s="13">
        <f t="shared" si="131"/>
        <v>0</v>
      </c>
      <c r="Y691" s="10">
        <f t="shared" si="132"/>
        <v>625.3199999999996</v>
      </c>
      <c r="AD691" s="29"/>
      <c r="AE691" s="29"/>
      <c r="AF691" s="29"/>
      <c r="AG691" s="29"/>
      <c r="AH691" s="29"/>
      <c r="AI691" s="29"/>
      <c r="AJ691" s="29"/>
      <c r="AK691" s="29"/>
      <c r="AL691" s="29"/>
      <c r="AM691" s="29"/>
      <c r="AN691" s="29"/>
      <c r="AO691" s="29"/>
      <c r="AP691" s="29"/>
    </row>
    <row r="692" spans="2:42" ht="12.75">
      <c r="B692" s="44">
        <f>IF($B691="№",1,MAX($B$7:$B691)+1)</f>
        <v>686</v>
      </c>
      <c r="C692" s="45">
        <f t="shared" si="128"/>
        <v>0</v>
      </c>
      <c r="D692" s="31"/>
      <c r="E692" s="32"/>
      <c r="F692" s="32"/>
      <c r="G692" s="33"/>
      <c r="H692" s="34"/>
      <c r="I692" s="31"/>
      <c r="J692" s="34"/>
      <c r="K692" s="40">
        <f t="shared" si="121"/>
        <v>0</v>
      </c>
      <c r="L692" s="41">
        <f t="shared" si="129"/>
        <v>0</v>
      </c>
      <c r="M692" s="10">
        <f t="shared" si="122"/>
        <v>0</v>
      </c>
      <c r="N692" s="42">
        <f t="shared" si="123"/>
        <v>0</v>
      </c>
      <c r="O692" s="43">
        <f t="shared" si="124"/>
        <v>0</v>
      </c>
      <c r="P692" s="32"/>
      <c r="Q692" s="35"/>
      <c r="R692" s="36"/>
      <c r="S692" s="32"/>
      <c r="T692" s="10">
        <f t="shared" si="125"/>
        <v>0</v>
      </c>
      <c r="U692" s="11">
        <f t="shared" si="126"/>
        <v>0</v>
      </c>
      <c r="V692" s="11">
        <f t="shared" si="130"/>
        <v>0</v>
      </c>
      <c r="W692" s="12" t="str">
        <f t="shared" si="127"/>
        <v/>
      </c>
      <c r="X692" s="13">
        <f t="shared" si="131"/>
        <v>0</v>
      </c>
      <c r="Y692" s="10">
        <f t="shared" si="132"/>
        <v>625.3199999999996</v>
      </c>
      <c r="AD692" s="29"/>
      <c r="AE692" s="29"/>
      <c r="AF692" s="29"/>
      <c r="AG692" s="29"/>
      <c r="AH692" s="29"/>
      <c r="AI692" s="29"/>
      <c r="AJ692" s="29"/>
      <c r="AK692" s="29"/>
      <c r="AL692" s="29"/>
      <c r="AM692" s="29"/>
      <c r="AN692" s="29"/>
      <c r="AO692" s="29"/>
      <c r="AP692" s="29"/>
    </row>
    <row r="693" spans="2:42" ht="12.75">
      <c r="B693" s="44">
        <f>IF($B692="№",1,MAX($B$7:$B692)+1)</f>
        <v>687</v>
      </c>
      <c r="C693" s="45">
        <f t="shared" si="128"/>
        <v>0</v>
      </c>
      <c r="D693" s="31"/>
      <c r="E693" s="32"/>
      <c r="F693" s="32"/>
      <c r="G693" s="33"/>
      <c r="H693" s="34"/>
      <c r="I693" s="31"/>
      <c r="J693" s="34"/>
      <c r="K693" s="40">
        <f t="shared" si="121"/>
        <v>0</v>
      </c>
      <c r="L693" s="41">
        <f t="shared" si="129"/>
        <v>0</v>
      </c>
      <c r="M693" s="10">
        <f t="shared" si="122"/>
        <v>0</v>
      </c>
      <c r="N693" s="42">
        <f t="shared" si="123"/>
        <v>0</v>
      </c>
      <c r="O693" s="43">
        <f t="shared" si="124"/>
        <v>0</v>
      </c>
      <c r="P693" s="32"/>
      <c r="Q693" s="35"/>
      <c r="R693" s="36"/>
      <c r="S693" s="32"/>
      <c r="T693" s="10">
        <f t="shared" si="125"/>
        <v>0</v>
      </c>
      <c r="U693" s="11">
        <f t="shared" si="126"/>
        <v>0</v>
      </c>
      <c r="V693" s="11">
        <f t="shared" si="130"/>
        <v>0</v>
      </c>
      <c r="W693" s="12" t="str">
        <f t="shared" si="127"/>
        <v/>
      </c>
      <c r="X693" s="13">
        <f t="shared" si="131"/>
        <v>0</v>
      </c>
      <c r="Y693" s="10">
        <f t="shared" si="132"/>
        <v>625.3199999999996</v>
      </c>
      <c r="AD693" s="29"/>
      <c r="AE693" s="29"/>
      <c r="AF693" s="29"/>
      <c r="AG693" s="29"/>
      <c r="AH693" s="29"/>
      <c r="AI693" s="29"/>
      <c r="AJ693" s="29"/>
      <c r="AK693" s="29"/>
      <c r="AL693" s="29"/>
      <c r="AM693" s="29"/>
      <c r="AN693" s="29"/>
      <c r="AO693" s="29"/>
      <c r="AP693" s="29"/>
    </row>
    <row r="694" spans="2:42" ht="12.75">
      <c r="B694" s="44">
        <f>IF($B693="№",1,MAX($B$7:$B693)+1)</f>
        <v>688</v>
      </c>
      <c r="C694" s="45">
        <f t="shared" si="128"/>
        <v>0</v>
      </c>
      <c r="D694" s="31"/>
      <c r="E694" s="32"/>
      <c r="F694" s="32"/>
      <c r="G694" s="33"/>
      <c r="H694" s="34"/>
      <c r="I694" s="31"/>
      <c r="J694" s="34"/>
      <c r="K694" s="40">
        <f t="shared" si="121"/>
        <v>0</v>
      </c>
      <c r="L694" s="41">
        <f t="shared" si="129"/>
        <v>0</v>
      </c>
      <c r="M694" s="10">
        <f t="shared" si="122"/>
        <v>0</v>
      </c>
      <c r="N694" s="42">
        <f t="shared" si="123"/>
        <v>0</v>
      </c>
      <c r="O694" s="43">
        <f t="shared" si="124"/>
        <v>0</v>
      </c>
      <c r="P694" s="32"/>
      <c r="Q694" s="35"/>
      <c r="R694" s="36"/>
      <c r="S694" s="32"/>
      <c r="T694" s="10">
        <f t="shared" si="125"/>
        <v>0</v>
      </c>
      <c r="U694" s="11">
        <f t="shared" si="126"/>
        <v>0</v>
      </c>
      <c r="V694" s="11">
        <f t="shared" si="130"/>
        <v>0</v>
      </c>
      <c r="W694" s="12" t="str">
        <f t="shared" si="127"/>
        <v/>
      </c>
      <c r="X694" s="13">
        <f t="shared" si="131"/>
        <v>0</v>
      </c>
      <c r="Y694" s="10">
        <f t="shared" si="132"/>
        <v>625.3199999999996</v>
      </c>
      <c r="AD694" s="29"/>
      <c r="AE694" s="29"/>
      <c r="AF694" s="29"/>
      <c r="AG694" s="29"/>
      <c r="AH694" s="29"/>
      <c r="AI694" s="29"/>
      <c r="AJ694" s="29"/>
      <c r="AK694" s="29"/>
      <c r="AL694" s="29"/>
      <c r="AM694" s="29"/>
      <c r="AN694" s="29"/>
      <c r="AO694" s="29"/>
      <c r="AP694" s="29"/>
    </row>
    <row r="695" spans="2:42" ht="12.75">
      <c r="B695" s="44">
        <f>IF($B694="№",1,MAX($B$7:$B694)+1)</f>
        <v>689</v>
      </c>
      <c r="C695" s="45">
        <f t="shared" si="128"/>
        <v>0</v>
      </c>
      <c r="D695" s="31"/>
      <c r="E695" s="32"/>
      <c r="F695" s="32"/>
      <c r="G695" s="33"/>
      <c r="H695" s="34"/>
      <c r="I695" s="31"/>
      <c r="J695" s="34"/>
      <c r="K695" s="40">
        <f t="shared" si="121"/>
        <v>0</v>
      </c>
      <c r="L695" s="41">
        <f t="shared" si="129"/>
        <v>0</v>
      </c>
      <c r="M695" s="10">
        <f t="shared" si="122"/>
        <v>0</v>
      </c>
      <c r="N695" s="42">
        <f t="shared" si="123"/>
        <v>0</v>
      </c>
      <c r="O695" s="43">
        <f t="shared" si="124"/>
        <v>0</v>
      </c>
      <c r="P695" s="32"/>
      <c r="Q695" s="35"/>
      <c r="R695" s="36"/>
      <c r="S695" s="32"/>
      <c r="T695" s="10">
        <f t="shared" si="125"/>
        <v>0</v>
      </c>
      <c r="U695" s="11">
        <f t="shared" si="126"/>
        <v>0</v>
      </c>
      <c r="V695" s="11">
        <f t="shared" si="130"/>
        <v>0</v>
      </c>
      <c r="W695" s="12" t="str">
        <f t="shared" si="127"/>
        <v/>
      </c>
      <c r="X695" s="13">
        <f t="shared" si="131"/>
        <v>0</v>
      </c>
      <c r="Y695" s="10">
        <f t="shared" si="132"/>
        <v>625.3199999999996</v>
      </c>
      <c r="AD695" s="29"/>
      <c r="AE695" s="29"/>
      <c r="AF695" s="29"/>
      <c r="AG695" s="29"/>
      <c r="AH695" s="29"/>
      <c r="AI695" s="29"/>
      <c r="AJ695" s="29"/>
      <c r="AK695" s="29"/>
      <c r="AL695" s="29"/>
      <c r="AM695" s="29"/>
      <c r="AN695" s="29"/>
      <c r="AO695" s="29"/>
      <c r="AP695" s="29"/>
    </row>
    <row r="696" spans="2:42" ht="12.75">
      <c r="B696" s="44">
        <f>IF($B695="№",1,MAX($B$7:$B695)+1)</f>
        <v>690</v>
      </c>
      <c r="C696" s="45">
        <f t="shared" si="128"/>
        <v>0</v>
      </c>
      <c r="D696" s="31"/>
      <c r="E696" s="32"/>
      <c r="F696" s="32"/>
      <c r="G696" s="33"/>
      <c r="H696" s="34"/>
      <c r="I696" s="31"/>
      <c r="J696" s="34"/>
      <c r="K696" s="40">
        <f t="shared" si="121"/>
        <v>0</v>
      </c>
      <c r="L696" s="41">
        <f t="shared" si="129"/>
        <v>0</v>
      </c>
      <c r="M696" s="10">
        <f t="shared" si="122"/>
        <v>0</v>
      </c>
      <c r="N696" s="42">
        <f t="shared" si="123"/>
        <v>0</v>
      </c>
      <c r="O696" s="43">
        <f t="shared" si="124"/>
        <v>0</v>
      </c>
      <c r="P696" s="32"/>
      <c r="Q696" s="35"/>
      <c r="R696" s="36"/>
      <c r="S696" s="32"/>
      <c r="T696" s="10">
        <f t="shared" si="125"/>
        <v>0</v>
      </c>
      <c r="U696" s="11">
        <f t="shared" si="126"/>
        <v>0</v>
      </c>
      <c r="V696" s="11">
        <f t="shared" si="130"/>
        <v>0</v>
      </c>
      <c r="W696" s="12" t="str">
        <f t="shared" si="127"/>
        <v/>
      </c>
      <c r="X696" s="13">
        <f t="shared" si="131"/>
        <v>0</v>
      </c>
      <c r="Y696" s="10">
        <f t="shared" si="132"/>
        <v>625.3199999999996</v>
      </c>
      <c r="AD696" s="29"/>
      <c r="AE696" s="29"/>
      <c r="AF696" s="29"/>
      <c r="AG696" s="29"/>
      <c r="AH696" s="29"/>
      <c r="AI696" s="29"/>
      <c r="AJ696" s="29"/>
      <c r="AK696" s="29"/>
      <c r="AL696" s="29"/>
      <c r="AM696" s="29"/>
      <c r="AN696" s="29"/>
      <c r="AO696" s="29"/>
      <c r="AP696" s="29"/>
    </row>
    <row r="697" spans="2:42" ht="12.75">
      <c r="B697" s="44">
        <f>IF($B696="№",1,MAX($B$7:$B696)+1)</f>
        <v>691</v>
      </c>
      <c r="C697" s="45">
        <f t="shared" si="128"/>
        <v>0</v>
      </c>
      <c r="D697" s="31"/>
      <c r="E697" s="32"/>
      <c r="F697" s="32"/>
      <c r="G697" s="33"/>
      <c r="H697" s="34"/>
      <c r="I697" s="31"/>
      <c r="J697" s="34"/>
      <c r="K697" s="40">
        <f t="shared" si="121"/>
        <v>0</v>
      </c>
      <c r="L697" s="41">
        <f t="shared" si="129"/>
        <v>0</v>
      </c>
      <c r="M697" s="10">
        <f t="shared" si="122"/>
        <v>0</v>
      </c>
      <c r="N697" s="42">
        <f t="shared" si="123"/>
        <v>0</v>
      </c>
      <c r="O697" s="43">
        <f t="shared" si="124"/>
        <v>0</v>
      </c>
      <c r="P697" s="32"/>
      <c r="Q697" s="35"/>
      <c r="R697" s="36"/>
      <c r="S697" s="32"/>
      <c r="T697" s="10">
        <f t="shared" si="125"/>
        <v>0</v>
      </c>
      <c r="U697" s="11">
        <f t="shared" si="126"/>
        <v>0</v>
      </c>
      <c r="V697" s="11">
        <f t="shared" si="130"/>
        <v>0</v>
      </c>
      <c r="W697" s="12" t="str">
        <f t="shared" si="127"/>
        <v/>
      </c>
      <c r="X697" s="13">
        <f t="shared" si="131"/>
        <v>0</v>
      </c>
      <c r="Y697" s="10">
        <f t="shared" si="132"/>
        <v>625.3199999999996</v>
      </c>
      <c r="AD697" s="29"/>
      <c r="AE697" s="29"/>
      <c r="AF697" s="29"/>
      <c r="AG697" s="29"/>
      <c r="AH697" s="29"/>
      <c r="AI697" s="29"/>
      <c r="AJ697" s="29"/>
      <c r="AK697" s="29"/>
      <c r="AL697" s="29"/>
      <c r="AM697" s="29"/>
      <c r="AN697" s="29"/>
      <c r="AO697" s="29"/>
      <c r="AP697" s="29"/>
    </row>
    <row r="698" spans="2:42" ht="12.75">
      <c r="B698" s="44">
        <f>IF($B697="№",1,MAX($B$7:$B697)+1)</f>
        <v>692</v>
      </c>
      <c r="C698" s="45">
        <f t="shared" si="128"/>
        <v>0</v>
      </c>
      <c r="D698" s="31"/>
      <c r="E698" s="32"/>
      <c r="F698" s="32"/>
      <c r="G698" s="33"/>
      <c r="H698" s="34"/>
      <c r="I698" s="31"/>
      <c r="J698" s="34"/>
      <c r="K698" s="40">
        <f t="shared" si="121"/>
        <v>0</v>
      </c>
      <c r="L698" s="41">
        <f t="shared" si="129"/>
        <v>0</v>
      </c>
      <c r="M698" s="10">
        <f t="shared" si="122"/>
        <v>0</v>
      </c>
      <c r="N698" s="42">
        <f t="shared" si="123"/>
        <v>0</v>
      </c>
      <c r="O698" s="43">
        <f t="shared" si="124"/>
        <v>0</v>
      </c>
      <c r="P698" s="32"/>
      <c r="Q698" s="35"/>
      <c r="R698" s="36"/>
      <c r="S698" s="32"/>
      <c r="T698" s="10">
        <f t="shared" si="125"/>
        <v>0</v>
      </c>
      <c r="U698" s="11">
        <f t="shared" si="126"/>
        <v>0</v>
      </c>
      <c r="V698" s="11">
        <f t="shared" si="130"/>
        <v>0</v>
      </c>
      <c r="W698" s="12" t="str">
        <f t="shared" si="127"/>
        <v/>
      </c>
      <c r="X698" s="13">
        <f t="shared" si="131"/>
        <v>0</v>
      </c>
      <c r="Y698" s="10">
        <f t="shared" si="132"/>
        <v>625.3199999999996</v>
      </c>
      <c r="AD698" s="29"/>
      <c r="AE698" s="29"/>
      <c r="AF698" s="29"/>
      <c r="AG698" s="29"/>
      <c r="AH698" s="29"/>
      <c r="AI698" s="29"/>
      <c r="AJ698" s="29"/>
      <c r="AK698" s="29"/>
      <c r="AL698" s="29"/>
      <c r="AM698" s="29"/>
      <c r="AN698" s="29"/>
      <c r="AO698" s="29"/>
      <c r="AP698" s="29"/>
    </row>
    <row r="699" spans="2:42" ht="12.75">
      <c r="B699" s="44">
        <f>IF($B698="№",1,MAX($B$7:$B698)+1)</f>
        <v>693</v>
      </c>
      <c r="C699" s="45">
        <f t="shared" si="128"/>
        <v>0</v>
      </c>
      <c r="D699" s="31"/>
      <c r="E699" s="32"/>
      <c r="F699" s="32"/>
      <c r="G699" s="33"/>
      <c r="H699" s="34"/>
      <c r="I699" s="31"/>
      <c r="J699" s="34"/>
      <c r="K699" s="40">
        <f t="shared" si="121"/>
        <v>0</v>
      </c>
      <c r="L699" s="41">
        <f t="shared" si="129"/>
        <v>0</v>
      </c>
      <c r="M699" s="10">
        <f t="shared" si="122"/>
        <v>0</v>
      </c>
      <c r="N699" s="42">
        <f t="shared" si="123"/>
        <v>0</v>
      </c>
      <c r="O699" s="43">
        <f t="shared" si="124"/>
        <v>0</v>
      </c>
      <c r="P699" s="32"/>
      <c r="Q699" s="35"/>
      <c r="R699" s="36"/>
      <c r="S699" s="32"/>
      <c r="T699" s="10">
        <f t="shared" si="125"/>
        <v>0</v>
      </c>
      <c r="U699" s="11">
        <f t="shared" si="126"/>
        <v>0</v>
      </c>
      <c r="V699" s="11">
        <f t="shared" si="130"/>
        <v>0</v>
      </c>
      <c r="W699" s="12" t="str">
        <f t="shared" si="127"/>
        <v/>
      </c>
      <c r="X699" s="13">
        <f t="shared" si="131"/>
        <v>0</v>
      </c>
      <c r="Y699" s="10">
        <f t="shared" si="132"/>
        <v>625.3199999999996</v>
      </c>
      <c r="AD699" s="29"/>
      <c r="AE699" s="29"/>
      <c r="AF699" s="29"/>
      <c r="AG699" s="29"/>
      <c r="AH699" s="29"/>
      <c r="AI699" s="29"/>
      <c r="AJ699" s="29"/>
      <c r="AK699" s="29"/>
      <c r="AL699" s="29"/>
      <c r="AM699" s="29"/>
      <c r="AN699" s="29"/>
      <c r="AO699" s="29"/>
      <c r="AP699" s="29"/>
    </row>
    <row r="700" spans="2:42" ht="12.75">
      <c r="B700" s="44">
        <f>IF($B699="№",1,MAX($B$7:$B699)+1)</f>
        <v>694</v>
      </c>
      <c r="C700" s="45">
        <f t="shared" si="128"/>
        <v>0</v>
      </c>
      <c r="D700" s="31"/>
      <c r="E700" s="32"/>
      <c r="F700" s="32"/>
      <c r="G700" s="33"/>
      <c r="H700" s="34"/>
      <c r="I700" s="31"/>
      <c r="J700" s="34"/>
      <c r="K700" s="40">
        <f t="shared" si="121"/>
        <v>0</v>
      </c>
      <c r="L700" s="41">
        <f t="shared" si="129"/>
        <v>0</v>
      </c>
      <c r="M700" s="10">
        <f t="shared" si="122"/>
        <v>0</v>
      </c>
      <c r="N700" s="42">
        <f t="shared" si="123"/>
        <v>0</v>
      </c>
      <c r="O700" s="43">
        <f t="shared" si="124"/>
        <v>0</v>
      </c>
      <c r="P700" s="32"/>
      <c r="Q700" s="35"/>
      <c r="R700" s="36"/>
      <c r="S700" s="32"/>
      <c r="T700" s="10">
        <f t="shared" si="125"/>
        <v>0</v>
      </c>
      <c r="U700" s="11">
        <f t="shared" si="126"/>
        <v>0</v>
      </c>
      <c r="V700" s="11">
        <f t="shared" si="130"/>
        <v>0</v>
      </c>
      <c r="W700" s="12" t="str">
        <f t="shared" si="127"/>
        <v/>
      </c>
      <c r="X700" s="13">
        <f t="shared" si="131"/>
        <v>0</v>
      </c>
      <c r="Y700" s="10">
        <f t="shared" si="132"/>
        <v>625.3199999999996</v>
      </c>
      <c r="AD700" s="29"/>
      <c r="AE700" s="29"/>
      <c r="AF700" s="29"/>
      <c r="AG700" s="29"/>
      <c r="AH700" s="29"/>
      <c r="AI700" s="29"/>
      <c r="AJ700" s="29"/>
      <c r="AK700" s="29"/>
      <c r="AL700" s="29"/>
      <c r="AM700" s="29"/>
      <c r="AN700" s="29"/>
      <c r="AO700" s="29"/>
      <c r="AP700" s="29"/>
    </row>
    <row r="701" spans="2:42" ht="12.75">
      <c r="B701" s="44">
        <f>IF($B700="№",1,MAX($B$7:$B700)+1)</f>
        <v>695</v>
      </c>
      <c r="C701" s="45">
        <f t="shared" si="128"/>
        <v>0</v>
      </c>
      <c r="D701" s="31"/>
      <c r="E701" s="32"/>
      <c r="F701" s="32"/>
      <c r="G701" s="33"/>
      <c r="H701" s="34"/>
      <c r="I701" s="31"/>
      <c r="J701" s="34"/>
      <c r="K701" s="40">
        <f t="shared" si="121"/>
        <v>0</v>
      </c>
      <c r="L701" s="41">
        <f t="shared" si="129"/>
        <v>0</v>
      </c>
      <c r="M701" s="10">
        <f t="shared" si="122"/>
        <v>0</v>
      </c>
      <c r="N701" s="42">
        <f t="shared" si="123"/>
        <v>0</v>
      </c>
      <c r="O701" s="43">
        <f t="shared" si="124"/>
        <v>0</v>
      </c>
      <c r="P701" s="32"/>
      <c r="Q701" s="35"/>
      <c r="R701" s="36"/>
      <c r="S701" s="32"/>
      <c r="T701" s="10">
        <f t="shared" si="125"/>
        <v>0</v>
      </c>
      <c r="U701" s="11">
        <f t="shared" si="126"/>
        <v>0</v>
      </c>
      <c r="V701" s="11">
        <f t="shared" si="130"/>
        <v>0</v>
      </c>
      <c r="W701" s="12" t="str">
        <f t="shared" si="127"/>
        <v/>
      </c>
      <c r="X701" s="13">
        <f t="shared" si="131"/>
        <v>0</v>
      </c>
      <c r="Y701" s="10">
        <f t="shared" si="132"/>
        <v>625.3199999999996</v>
      </c>
      <c r="AD701" s="29"/>
      <c r="AE701" s="29"/>
      <c r="AF701" s="29"/>
      <c r="AG701" s="29"/>
      <c r="AH701" s="29"/>
      <c r="AI701" s="29"/>
      <c r="AJ701" s="29"/>
      <c r="AK701" s="29"/>
      <c r="AL701" s="29"/>
      <c r="AM701" s="29"/>
      <c r="AN701" s="29"/>
      <c r="AO701" s="29"/>
      <c r="AP701" s="29"/>
    </row>
    <row r="702" spans="2:42" ht="12.75">
      <c r="B702" s="44">
        <f>IF($B701="№",1,MAX($B$7:$B701)+1)</f>
        <v>696</v>
      </c>
      <c r="C702" s="45">
        <f t="shared" si="128"/>
        <v>0</v>
      </c>
      <c r="D702" s="31"/>
      <c r="E702" s="32"/>
      <c r="F702" s="32"/>
      <c r="G702" s="33"/>
      <c r="H702" s="34"/>
      <c r="I702" s="31"/>
      <c r="J702" s="34"/>
      <c r="K702" s="40">
        <f t="shared" si="121"/>
        <v>0</v>
      </c>
      <c r="L702" s="41">
        <f t="shared" si="129"/>
        <v>0</v>
      </c>
      <c r="M702" s="10">
        <f t="shared" si="122"/>
        <v>0</v>
      </c>
      <c r="N702" s="42">
        <f t="shared" si="123"/>
        <v>0</v>
      </c>
      <c r="O702" s="43">
        <f t="shared" si="124"/>
        <v>0</v>
      </c>
      <c r="P702" s="32"/>
      <c r="Q702" s="35"/>
      <c r="R702" s="36"/>
      <c r="S702" s="32"/>
      <c r="T702" s="10">
        <f t="shared" si="125"/>
        <v>0</v>
      </c>
      <c r="U702" s="11">
        <f t="shared" si="126"/>
        <v>0</v>
      </c>
      <c r="V702" s="11">
        <f t="shared" si="130"/>
        <v>0</v>
      </c>
      <c r="W702" s="12" t="str">
        <f t="shared" si="127"/>
        <v/>
      </c>
      <c r="X702" s="13">
        <f t="shared" si="131"/>
        <v>0</v>
      </c>
      <c r="Y702" s="10">
        <f t="shared" si="132"/>
        <v>625.3199999999996</v>
      </c>
      <c r="AD702" s="29"/>
      <c r="AE702" s="29"/>
      <c r="AF702" s="29"/>
      <c r="AG702" s="29"/>
      <c r="AH702" s="29"/>
      <c r="AI702" s="29"/>
      <c r="AJ702" s="29"/>
      <c r="AK702" s="29"/>
      <c r="AL702" s="29"/>
      <c r="AM702" s="29"/>
      <c r="AN702" s="29"/>
      <c r="AO702" s="29"/>
      <c r="AP702" s="29"/>
    </row>
    <row r="703" spans="2:42" ht="12.75">
      <c r="B703" s="44">
        <f>IF($B702="№",1,MAX($B$7:$B702)+1)</f>
        <v>697</v>
      </c>
      <c r="C703" s="45">
        <f t="shared" si="128"/>
        <v>0</v>
      </c>
      <c r="D703" s="31"/>
      <c r="E703" s="32"/>
      <c r="F703" s="32"/>
      <c r="G703" s="33"/>
      <c r="H703" s="34"/>
      <c r="I703" s="31"/>
      <c r="J703" s="34"/>
      <c r="K703" s="40">
        <f t="shared" si="121"/>
        <v>0</v>
      </c>
      <c r="L703" s="41">
        <f t="shared" si="129"/>
        <v>0</v>
      </c>
      <c r="M703" s="10">
        <f t="shared" si="122"/>
        <v>0</v>
      </c>
      <c r="N703" s="42">
        <f t="shared" si="123"/>
        <v>0</v>
      </c>
      <c r="O703" s="43">
        <f t="shared" si="124"/>
        <v>0</v>
      </c>
      <c r="P703" s="32"/>
      <c r="Q703" s="35"/>
      <c r="R703" s="36"/>
      <c r="S703" s="32"/>
      <c r="T703" s="10">
        <f t="shared" si="125"/>
        <v>0</v>
      </c>
      <c r="U703" s="11">
        <f t="shared" si="126"/>
        <v>0</v>
      </c>
      <c r="V703" s="11">
        <f t="shared" si="130"/>
        <v>0</v>
      </c>
      <c r="W703" s="12" t="str">
        <f t="shared" si="127"/>
        <v/>
      </c>
      <c r="X703" s="13">
        <f t="shared" si="131"/>
        <v>0</v>
      </c>
      <c r="Y703" s="10">
        <f t="shared" si="132"/>
        <v>625.3199999999996</v>
      </c>
      <c r="AD703" s="29"/>
      <c r="AE703" s="29"/>
      <c r="AF703" s="29"/>
      <c r="AG703" s="29"/>
      <c r="AH703" s="29"/>
      <c r="AI703" s="29"/>
      <c r="AJ703" s="29"/>
      <c r="AK703" s="29"/>
      <c r="AL703" s="29"/>
      <c r="AM703" s="29"/>
      <c r="AN703" s="29"/>
      <c r="AO703" s="29"/>
      <c r="AP703" s="29"/>
    </row>
    <row r="704" spans="2:42" ht="12.75">
      <c r="B704" s="44">
        <f>IF($B703="№",1,MAX($B$7:$B703)+1)</f>
        <v>698</v>
      </c>
      <c r="C704" s="45">
        <f t="shared" si="128"/>
        <v>0</v>
      </c>
      <c r="D704" s="31"/>
      <c r="E704" s="32"/>
      <c r="F704" s="32"/>
      <c r="G704" s="33"/>
      <c r="H704" s="34"/>
      <c r="I704" s="31"/>
      <c r="J704" s="34"/>
      <c r="K704" s="40">
        <f t="shared" si="121"/>
        <v>0</v>
      </c>
      <c r="L704" s="41">
        <f t="shared" si="129"/>
        <v>0</v>
      </c>
      <c r="M704" s="10">
        <f t="shared" si="122"/>
        <v>0</v>
      </c>
      <c r="N704" s="42">
        <f t="shared" si="123"/>
        <v>0</v>
      </c>
      <c r="O704" s="43">
        <f t="shared" si="124"/>
        <v>0</v>
      </c>
      <c r="P704" s="32"/>
      <c r="Q704" s="35"/>
      <c r="R704" s="36"/>
      <c r="S704" s="32"/>
      <c r="T704" s="10">
        <f t="shared" si="125"/>
        <v>0</v>
      </c>
      <c r="U704" s="11">
        <f t="shared" si="126"/>
        <v>0</v>
      </c>
      <c r="V704" s="11">
        <f t="shared" si="130"/>
        <v>0</v>
      </c>
      <c r="W704" s="12" t="str">
        <f t="shared" si="127"/>
        <v/>
      </c>
      <c r="X704" s="13">
        <f t="shared" si="131"/>
        <v>0</v>
      </c>
      <c r="Y704" s="10">
        <f t="shared" si="132"/>
        <v>625.3199999999996</v>
      </c>
      <c r="AD704" s="29"/>
      <c r="AE704" s="29"/>
      <c r="AF704" s="29"/>
      <c r="AG704" s="29"/>
      <c r="AH704" s="29"/>
      <c r="AI704" s="29"/>
      <c r="AJ704" s="29"/>
      <c r="AK704" s="29"/>
      <c r="AL704" s="29"/>
      <c r="AM704" s="29"/>
      <c r="AN704" s="29"/>
      <c r="AO704" s="29"/>
      <c r="AP704" s="29"/>
    </row>
    <row r="705" spans="2:42" ht="12.75">
      <c r="B705" s="44">
        <f>IF($B704="№",1,MAX($B$7:$B704)+1)</f>
        <v>699</v>
      </c>
      <c r="C705" s="45">
        <f t="shared" si="128"/>
        <v>0</v>
      </c>
      <c r="D705" s="31"/>
      <c r="E705" s="32"/>
      <c r="F705" s="32"/>
      <c r="G705" s="33"/>
      <c r="H705" s="34"/>
      <c r="I705" s="31"/>
      <c r="J705" s="34"/>
      <c r="K705" s="40">
        <f t="shared" si="121"/>
        <v>0</v>
      </c>
      <c r="L705" s="41">
        <f t="shared" si="129"/>
        <v>0</v>
      </c>
      <c r="M705" s="10">
        <f t="shared" si="122"/>
        <v>0</v>
      </c>
      <c r="N705" s="42">
        <f t="shared" si="123"/>
        <v>0</v>
      </c>
      <c r="O705" s="43">
        <f t="shared" si="124"/>
        <v>0</v>
      </c>
      <c r="P705" s="32"/>
      <c r="Q705" s="35"/>
      <c r="R705" s="36"/>
      <c r="S705" s="32"/>
      <c r="T705" s="10">
        <f t="shared" si="125"/>
        <v>0</v>
      </c>
      <c r="U705" s="11">
        <f t="shared" si="126"/>
        <v>0</v>
      </c>
      <c r="V705" s="11">
        <f t="shared" si="130"/>
        <v>0</v>
      </c>
      <c r="W705" s="12" t="str">
        <f t="shared" si="127"/>
        <v/>
      </c>
      <c r="X705" s="13">
        <f t="shared" si="131"/>
        <v>0</v>
      </c>
      <c r="Y705" s="10">
        <f t="shared" si="132"/>
        <v>625.3199999999996</v>
      </c>
      <c r="AD705" s="29"/>
      <c r="AE705" s="29"/>
      <c r="AF705" s="29"/>
      <c r="AG705" s="29"/>
      <c r="AH705" s="29"/>
      <c r="AI705" s="29"/>
      <c r="AJ705" s="29"/>
      <c r="AK705" s="29"/>
      <c r="AL705" s="29"/>
      <c r="AM705" s="29"/>
      <c r="AN705" s="29"/>
      <c r="AO705" s="29"/>
      <c r="AP705" s="29"/>
    </row>
    <row r="706" spans="2:42" ht="12.75">
      <c r="B706" s="44">
        <f>IF($B705="№",1,MAX($B$7:$B705)+1)</f>
        <v>700</v>
      </c>
      <c r="C706" s="45">
        <f t="shared" si="128"/>
        <v>0</v>
      </c>
      <c r="D706" s="31"/>
      <c r="E706" s="32"/>
      <c r="F706" s="32"/>
      <c r="G706" s="33"/>
      <c r="H706" s="34"/>
      <c r="I706" s="31"/>
      <c r="J706" s="34"/>
      <c r="K706" s="40">
        <f t="shared" si="121"/>
        <v>0</v>
      </c>
      <c r="L706" s="41">
        <f t="shared" si="129"/>
        <v>0</v>
      </c>
      <c r="M706" s="10">
        <f t="shared" si="122"/>
        <v>0</v>
      </c>
      <c r="N706" s="42">
        <f t="shared" si="123"/>
        <v>0</v>
      </c>
      <c r="O706" s="43">
        <f t="shared" si="124"/>
        <v>0</v>
      </c>
      <c r="P706" s="32"/>
      <c r="Q706" s="35"/>
      <c r="R706" s="36"/>
      <c r="S706" s="32"/>
      <c r="T706" s="10">
        <f t="shared" si="125"/>
        <v>0</v>
      </c>
      <c r="U706" s="11">
        <f t="shared" si="126"/>
        <v>0</v>
      </c>
      <c r="V706" s="11">
        <f t="shared" si="130"/>
        <v>0</v>
      </c>
      <c r="W706" s="12" t="str">
        <f t="shared" si="127"/>
        <v/>
      </c>
      <c r="X706" s="13">
        <f t="shared" si="131"/>
        <v>0</v>
      </c>
      <c r="Y706" s="10">
        <f t="shared" si="132"/>
        <v>625.3199999999996</v>
      </c>
      <c r="AD706" s="29"/>
      <c r="AE706" s="29"/>
      <c r="AF706" s="29"/>
      <c r="AG706" s="29"/>
      <c r="AH706" s="29"/>
      <c r="AI706" s="29"/>
      <c r="AJ706" s="29"/>
      <c r="AK706" s="29"/>
      <c r="AL706" s="29"/>
      <c r="AM706" s="29"/>
      <c r="AN706" s="29"/>
      <c r="AO706" s="29"/>
      <c r="AP706" s="29"/>
    </row>
    <row r="707" spans="2:42" ht="12.75">
      <c r="B707" s="44">
        <f>IF($B706="№",1,MAX($B$7:$B706)+1)</f>
        <v>701</v>
      </c>
      <c r="C707" s="45">
        <f t="shared" si="128"/>
        <v>0</v>
      </c>
      <c r="D707" s="31"/>
      <c r="E707" s="32"/>
      <c r="F707" s="32"/>
      <c r="G707" s="33"/>
      <c r="H707" s="34"/>
      <c r="I707" s="31"/>
      <c r="J707" s="34"/>
      <c r="K707" s="40">
        <f t="shared" si="121"/>
        <v>0</v>
      </c>
      <c r="L707" s="41">
        <f t="shared" si="129"/>
        <v>0</v>
      </c>
      <c r="M707" s="10">
        <f t="shared" si="122"/>
        <v>0</v>
      </c>
      <c r="N707" s="42">
        <f t="shared" si="123"/>
        <v>0</v>
      </c>
      <c r="O707" s="43">
        <f t="shared" si="124"/>
        <v>0</v>
      </c>
      <c r="P707" s="32"/>
      <c r="Q707" s="35"/>
      <c r="R707" s="36"/>
      <c r="S707" s="32"/>
      <c r="T707" s="10">
        <f t="shared" si="125"/>
        <v>0</v>
      </c>
      <c r="U707" s="11">
        <f t="shared" si="126"/>
        <v>0</v>
      </c>
      <c r="V707" s="11">
        <f t="shared" si="130"/>
        <v>0</v>
      </c>
      <c r="W707" s="12" t="str">
        <f t="shared" si="127"/>
        <v/>
      </c>
      <c r="X707" s="13">
        <f t="shared" si="131"/>
        <v>0</v>
      </c>
      <c r="Y707" s="10">
        <f t="shared" si="132"/>
        <v>625.3199999999996</v>
      </c>
      <c r="AD707" s="29"/>
      <c r="AE707" s="29"/>
      <c r="AF707" s="29"/>
      <c r="AG707" s="29"/>
      <c r="AH707" s="29"/>
      <c r="AI707" s="29"/>
      <c r="AJ707" s="29"/>
      <c r="AK707" s="29"/>
      <c r="AL707" s="29"/>
      <c r="AM707" s="29"/>
      <c r="AN707" s="29"/>
      <c r="AO707" s="29"/>
      <c r="AP707" s="29"/>
    </row>
    <row r="708" spans="2:42" ht="12.75">
      <c r="B708" s="44">
        <f>IF($B707="№",1,MAX($B$7:$B707)+1)</f>
        <v>702</v>
      </c>
      <c r="C708" s="45">
        <f t="shared" si="128"/>
        <v>0</v>
      </c>
      <c r="D708" s="31"/>
      <c r="E708" s="32"/>
      <c r="F708" s="32"/>
      <c r="G708" s="33"/>
      <c r="H708" s="34"/>
      <c r="I708" s="31"/>
      <c r="J708" s="34"/>
      <c r="K708" s="40">
        <f t="shared" si="121"/>
        <v>0</v>
      </c>
      <c r="L708" s="41">
        <f t="shared" si="129"/>
        <v>0</v>
      </c>
      <c r="M708" s="10">
        <f t="shared" si="122"/>
        <v>0</v>
      </c>
      <c r="N708" s="42">
        <f t="shared" si="123"/>
        <v>0</v>
      </c>
      <c r="O708" s="43">
        <f t="shared" si="124"/>
        <v>0</v>
      </c>
      <c r="P708" s="32"/>
      <c r="Q708" s="35"/>
      <c r="R708" s="36"/>
      <c r="S708" s="32"/>
      <c r="T708" s="10">
        <f t="shared" si="125"/>
        <v>0</v>
      </c>
      <c r="U708" s="11">
        <f t="shared" si="126"/>
        <v>0</v>
      </c>
      <c r="V708" s="11">
        <f t="shared" si="130"/>
        <v>0</v>
      </c>
      <c r="W708" s="12" t="str">
        <f t="shared" si="127"/>
        <v/>
      </c>
      <c r="X708" s="13">
        <f t="shared" si="131"/>
        <v>0</v>
      </c>
      <c r="Y708" s="10">
        <f t="shared" si="132"/>
        <v>625.3199999999996</v>
      </c>
      <c r="AD708" s="29"/>
      <c r="AE708" s="29"/>
      <c r="AF708" s="29"/>
      <c r="AG708" s="29"/>
      <c r="AH708" s="29"/>
      <c r="AI708" s="29"/>
      <c r="AJ708" s="29"/>
      <c r="AK708" s="29"/>
      <c r="AL708" s="29"/>
      <c r="AM708" s="29"/>
      <c r="AN708" s="29"/>
      <c r="AO708" s="29"/>
      <c r="AP708" s="29"/>
    </row>
    <row r="709" spans="2:42" ht="12.75">
      <c r="B709" s="44">
        <f>IF($B708="№",1,MAX($B$7:$B708)+1)</f>
        <v>703</v>
      </c>
      <c r="C709" s="45">
        <f t="shared" si="128"/>
        <v>0</v>
      </c>
      <c r="D709" s="31"/>
      <c r="E709" s="32"/>
      <c r="F709" s="32"/>
      <c r="G709" s="33"/>
      <c r="H709" s="34"/>
      <c r="I709" s="31"/>
      <c r="J709" s="34"/>
      <c r="K709" s="40">
        <f t="shared" si="121"/>
        <v>0</v>
      </c>
      <c r="L709" s="41">
        <f t="shared" si="129"/>
        <v>0</v>
      </c>
      <c r="M709" s="10">
        <f t="shared" si="122"/>
        <v>0</v>
      </c>
      <c r="N709" s="42">
        <f t="shared" si="123"/>
        <v>0</v>
      </c>
      <c r="O709" s="43">
        <f t="shared" si="124"/>
        <v>0</v>
      </c>
      <c r="P709" s="32"/>
      <c r="Q709" s="35"/>
      <c r="R709" s="36"/>
      <c r="S709" s="32"/>
      <c r="T709" s="10">
        <f t="shared" si="125"/>
        <v>0</v>
      </c>
      <c r="U709" s="11">
        <f t="shared" si="126"/>
        <v>0</v>
      </c>
      <c r="V709" s="11">
        <f t="shared" si="130"/>
        <v>0</v>
      </c>
      <c r="W709" s="12" t="str">
        <f t="shared" si="127"/>
        <v/>
      </c>
      <c r="X709" s="13">
        <f t="shared" si="131"/>
        <v>0</v>
      </c>
      <c r="Y709" s="10">
        <f t="shared" si="132"/>
        <v>625.3199999999996</v>
      </c>
      <c r="AD709" s="29"/>
      <c r="AE709" s="29"/>
      <c r="AF709" s="29"/>
      <c r="AG709" s="29"/>
      <c r="AH709" s="29"/>
      <c r="AI709" s="29"/>
      <c r="AJ709" s="29"/>
      <c r="AK709" s="29"/>
      <c r="AL709" s="29"/>
      <c r="AM709" s="29"/>
      <c r="AN709" s="29"/>
      <c r="AO709" s="29"/>
      <c r="AP709" s="29"/>
    </row>
    <row r="710" spans="2:42" ht="12.75">
      <c r="B710" s="44">
        <f>IF($B709="№",1,MAX($B$7:$B709)+1)</f>
        <v>704</v>
      </c>
      <c r="C710" s="45">
        <f t="shared" si="128"/>
        <v>0</v>
      </c>
      <c r="D710" s="31"/>
      <c r="E710" s="32"/>
      <c r="F710" s="32"/>
      <c r="G710" s="33"/>
      <c r="H710" s="34"/>
      <c r="I710" s="31"/>
      <c r="J710" s="34"/>
      <c r="K710" s="40">
        <f t="shared" si="121"/>
        <v>0</v>
      </c>
      <c r="L710" s="41">
        <f t="shared" si="129"/>
        <v>0</v>
      </c>
      <c r="M710" s="10">
        <f t="shared" si="122"/>
        <v>0</v>
      </c>
      <c r="N710" s="42">
        <f t="shared" si="123"/>
        <v>0</v>
      </c>
      <c r="O710" s="43">
        <f t="shared" si="124"/>
        <v>0</v>
      </c>
      <c r="P710" s="32"/>
      <c r="Q710" s="35"/>
      <c r="R710" s="36"/>
      <c r="S710" s="32"/>
      <c r="T710" s="10">
        <f t="shared" si="125"/>
        <v>0</v>
      </c>
      <c r="U710" s="11">
        <f t="shared" si="126"/>
        <v>0</v>
      </c>
      <c r="V710" s="11">
        <f t="shared" si="130"/>
        <v>0</v>
      </c>
      <c r="W710" s="12" t="str">
        <f t="shared" si="127"/>
        <v/>
      </c>
      <c r="X710" s="13">
        <f t="shared" si="131"/>
        <v>0</v>
      </c>
      <c r="Y710" s="10">
        <f t="shared" si="132"/>
        <v>625.3199999999996</v>
      </c>
      <c r="AD710" s="29"/>
      <c r="AE710" s="29"/>
      <c r="AF710" s="29"/>
      <c r="AG710" s="29"/>
      <c r="AH710" s="29"/>
      <c r="AI710" s="29"/>
      <c r="AJ710" s="29"/>
      <c r="AK710" s="29"/>
      <c r="AL710" s="29"/>
      <c r="AM710" s="29"/>
      <c r="AN710" s="29"/>
      <c r="AO710" s="29"/>
      <c r="AP710" s="29"/>
    </row>
    <row r="711" spans="2:42" ht="12.75">
      <c r="B711" s="44">
        <f>IF($B710="№",1,MAX($B$7:$B710)+1)</f>
        <v>705</v>
      </c>
      <c r="C711" s="45">
        <f t="shared" si="128"/>
        <v>0</v>
      </c>
      <c r="D711" s="31"/>
      <c r="E711" s="32"/>
      <c r="F711" s="32"/>
      <c r="G711" s="33"/>
      <c r="H711" s="34"/>
      <c r="I711" s="31"/>
      <c r="J711" s="34"/>
      <c r="K711" s="40">
        <f t="shared" ref="K711:K777" si="133">IFERROR(IF(OR($P$2*$C711*$G711*$V711*$H711*$J711=0,$E711="",$F711=""),0,IF(OR($F711="Long",$F711="buy"),($J711-$H711),($H711-$J711))),0)</f>
        <v>0</v>
      </c>
      <c r="L711" s="41">
        <f t="shared" si="129"/>
        <v>0</v>
      </c>
      <c r="M711" s="10">
        <f t="shared" ref="M711:M777" si="134">IFERROR(IF(OR($P$2*$C711*$G711*$H711*$J711=0,$E711="",$F711=""),0,$T711-$U711),0)</f>
        <v>0</v>
      </c>
      <c r="N711" s="42">
        <f t="shared" ref="N711:N777" si="135">IFERROR(IF(OR($P$2*$C711*$G711*$H711*$J711=0,$E711="",$F711=""),0,$M711/$V711),0)</f>
        <v>0</v>
      </c>
      <c r="O711" s="43">
        <f t="shared" ref="O711:O777" si="136">IF(OR($I711=0,$D711=0,$I711&lt;$D711),0,$I711-$D711)</f>
        <v>0</v>
      </c>
      <c r="P711" s="32"/>
      <c r="Q711" s="35"/>
      <c r="R711" s="36"/>
      <c r="S711" s="32"/>
      <c r="T711" s="10">
        <f t="shared" ref="T711:T777" si="137">IFERROR(IF(OR($P$2*$C711*$G711*$H711*$J711=0,$E711="",$F711=""),0,IF($W711="ME",$K711*5*$G711,$K711*50*$G711)),0)</f>
        <v>0</v>
      </c>
      <c r="U711" s="11">
        <f t="shared" ref="U711:U777" si="138">IFERROR(IF(OR($P$2*$C711*$G711*$V711*$H711=0,$E711="",$F711=""),0,IF($W711="ME",$D$3*$G711,$E$3*$G711)),0)</f>
        <v>0</v>
      </c>
      <c r="V711" s="11">
        <f t="shared" si="130"/>
        <v>0</v>
      </c>
      <c r="W711" s="12" t="str">
        <f t="shared" ref="W711:W777" si="139">LEFT($E711,2)</f>
        <v/>
      </c>
      <c r="X711" s="13">
        <f t="shared" si="131"/>
        <v>0</v>
      </c>
      <c r="Y711" s="10">
        <f t="shared" si="132"/>
        <v>625.3199999999996</v>
      </c>
      <c r="AD711" s="29"/>
      <c r="AE711" s="29"/>
      <c r="AF711" s="29"/>
      <c r="AG711" s="29"/>
      <c r="AH711" s="29"/>
      <c r="AI711" s="29"/>
      <c r="AJ711" s="29"/>
      <c r="AK711" s="29"/>
      <c r="AL711" s="29"/>
      <c r="AM711" s="29"/>
      <c r="AN711" s="29"/>
      <c r="AO711" s="29"/>
      <c r="AP711" s="29"/>
    </row>
    <row r="712" spans="2:42" ht="12.75">
      <c r="B712" s="44">
        <f>IF($B711="№",1,MAX($B$7:$B711)+1)</f>
        <v>706</v>
      </c>
      <c r="C712" s="45">
        <f t="shared" ref="C712:C775" si="140">INT($D712)</f>
        <v>0</v>
      </c>
      <c r="D712" s="31"/>
      <c r="E712" s="32"/>
      <c r="F712" s="32"/>
      <c r="G712" s="33"/>
      <c r="H712" s="34"/>
      <c r="I712" s="31"/>
      <c r="J712" s="34"/>
      <c r="K712" s="40">
        <f t="shared" si="133"/>
        <v>0</v>
      </c>
      <c r="L712" s="41">
        <f t="shared" ref="L712:L775" si="141">IFERROR($K712*4,0)</f>
        <v>0</v>
      </c>
      <c r="M712" s="10">
        <f t="shared" si="134"/>
        <v>0</v>
      </c>
      <c r="N712" s="42">
        <f t="shared" si="135"/>
        <v>0</v>
      </c>
      <c r="O712" s="43">
        <f t="shared" si="136"/>
        <v>0</v>
      </c>
      <c r="P712" s="32"/>
      <c r="Q712" s="35"/>
      <c r="R712" s="36"/>
      <c r="S712" s="32"/>
      <c r="T712" s="10">
        <f t="shared" si="137"/>
        <v>0</v>
      </c>
      <c r="U712" s="11">
        <f t="shared" si="138"/>
        <v>0</v>
      </c>
      <c r="V712" s="11">
        <f t="shared" ref="V712:V775" si="142">IFERROR(IF($P$2*$C712*$G712=0,0,IF($V711="Сумма на момент открытия сделки",$P$2,$V711+$M711+$R711)),0)</f>
        <v>0</v>
      </c>
      <c r="W712" s="12" t="str">
        <f t="shared" si="139"/>
        <v/>
      </c>
      <c r="X712" s="13">
        <f t="shared" ref="X712:X775" si="143">$D712-INT($D712)</f>
        <v>0</v>
      </c>
      <c r="Y712" s="10">
        <f t="shared" ref="Y712:Y775" si="144">$Y711+$M712+$R712</f>
        <v>625.3199999999996</v>
      </c>
      <c r="AD712" s="29"/>
      <c r="AE712" s="29"/>
      <c r="AF712" s="29"/>
      <c r="AG712" s="29"/>
      <c r="AH712" s="29"/>
      <c r="AI712" s="29"/>
      <c r="AJ712" s="29"/>
      <c r="AK712" s="29"/>
      <c r="AL712" s="29"/>
      <c r="AM712" s="29"/>
      <c r="AN712" s="29"/>
      <c r="AO712" s="29"/>
      <c r="AP712" s="29"/>
    </row>
    <row r="713" spans="2:42" ht="12.75">
      <c r="B713" s="44">
        <f>IF($B712="№",1,MAX($B$7:$B712)+1)</f>
        <v>707</v>
      </c>
      <c r="C713" s="45">
        <f t="shared" si="140"/>
        <v>0</v>
      </c>
      <c r="D713" s="31"/>
      <c r="E713" s="32"/>
      <c r="F713" s="32"/>
      <c r="G713" s="33"/>
      <c r="H713" s="34"/>
      <c r="I713" s="31"/>
      <c r="J713" s="34"/>
      <c r="K713" s="40">
        <f t="shared" si="133"/>
        <v>0</v>
      </c>
      <c r="L713" s="41">
        <f t="shared" si="141"/>
        <v>0</v>
      </c>
      <c r="M713" s="10">
        <f t="shared" si="134"/>
        <v>0</v>
      </c>
      <c r="N713" s="42">
        <f t="shared" si="135"/>
        <v>0</v>
      </c>
      <c r="O713" s="43">
        <f t="shared" si="136"/>
        <v>0</v>
      </c>
      <c r="P713" s="32"/>
      <c r="Q713" s="35"/>
      <c r="R713" s="36"/>
      <c r="S713" s="32"/>
      <c r="T713" s="10">
        <f t="shared" si="137"/>
        <v>0</v>
      </c>
      <c r="U713" s="11">
        <f t="shared" si="138"/>
        <v>0</v>
      </c>
      <c r="V713" s="11">
        <f t="shared" si="142"/>
        <v>0</v>
      </c>
      <c r="W713" s="12" t="str">
        <f t="shared" si="139"/>
        <v/>
      </c>
      <c r="X713" s="13">
        <f t="shared" si="143"/>
        <v>0</v>
      </c>
      <c r="Y713" s="10">
        <f t="shared" si="144"/>
        <v>625.3199999999996</v>
      </c>
      <c r="AD713" s="29"/>
      <c r="AE713" s="29"/>
      <c r="AF713" s="29"/>
      <c r="AG713" s="29"/>
      <c r="AH713" s="29"/>
      <c r="AI713" s="29"/>
      <c r="AJ713" s="29"/>
      <c r="AK713" s="29"/>
      <c r="AL713" s="29"/>
      <c r="AM713" s="29"/>
      <c r="AN713" s="29"/>
      <c r="AO713" s="29"/>
      <c r="AP713" s="29"/>
    </row>
    <row r="714" spans="2:42" ht="12.75">
      <c r="B714" s="44">
        <f>IF($B713="№",1,MAX($B$7:$B713)+1)</f>
        <v>708</v>
      </c>
      <c r="C714" s="45">
        <f t="shared" si="140"/>
        <v>0</v>
      </c>
      <c r="D714" s="31"/>
      <c r="E714" s="32"/>
      <c r="F714" s="32"/>
      <c r="G714" s="33"/>
      <c r="H714" s="34"/>
      <c r="I714" s="31"/>
      <c r="J714" s="34"/>
      <c r="K714" s="40">
        <f t="shared" si="133"/>
        <v>0</v>
      </c>
      <c r="L714" s="41">
        <f t="shared" si="141"/>
        <v>0</v>
      </c>
      <c r="M714" s="10">
        <f t="shared" si="134"/>
        <v>0</v>
      </c>
      <c r="N714" s="42">
        <f t="shared" si="135"/>
        <v>0</v>
      </c>
      <c r="O714" s="43">
        <f t="shared" si="136"/>
        <v>0</v>
      </c>
      <c r="P714" s="32"/>
      <c r="Q714" s="35"/>
      <c r="R714" s="36"/>
      <c r="S714" s="32"/>
      <c r="T714" s="10">
        <f t="shared" si="137"/>
        <v>0</v>
      </c>
      <c r="U714" s="11">
        <f t="shared" si="138"/>
        <v>0</v>
      </c>
      <c r="V714" s="11">
        <f t="shared" si="142"/>
        <v>0</v>
      </c>
      <c r="W714" s="12" t="str">
        <f t="shared" si="139"/>
        <v/>
      </c>
      <c r="X714" s="13">
        <f t="shared" si="143"/>
        <v>0</v>
      </c>
      <c r="Y714" s="10">
        <f t="shared" si="144"/>
        <v>625.3199999999996</v>
      </c>
      <c r="AD714" s="29"/>
      <c r="AE714" s="29"/>
      <c r="AF714" s="29"/>
      <c r="AG714" s="29"/>
      <c r="AH714" s="29"/>
      <c r="AI714" s="29"/>
      <c r="AJ714" s="29"/>
      <c r="AK714" s="29"/>
      <c r="AL714" s="29"/>
      <c r="AM714" s="29"/>
      <c r="AN714" s="29"/>
      <c r="AO714" s="29"/>
      <c r="AP714" s="29"/>
    </row>
    <row r="715" spans="2:42" ht="12.75">
      <c r="B715" s="44">
        <f>IF($B714="№",1,MAX($B$7:$B714)+1)</f>
        <v>709</v>
      </c>
      <c r="C715" s="45">
        <f t="shared" si="140"/>
        <v>0</v>
      </c>
      <c r="D715" s="31"/>
      <c r="E715" s="32"/>
      <c r="F715" s="32"/>
      <c r="G715" s="33"/>
      <c r="H715" s="34"/>
      <c r="I715" s="31"/>
      <c r="J715" s="34"/>
      <c r="K715" s="40">
        <f t="shared" si="133"/>
        <v>0</v>
      </c>
      <c r="L715" s="41">
        <f t="shared" si="141"/>
        <v>0</v>
      </c>
      <c r="M715" s="10">
        <f t="shared" si="134"/>
        <v>0</v>
      </c>
      <c r="N715" s="42">
        <f t="shared" si="135"/>
        <v>0</v>
      </c>
      <c r="O715" s="43">
        <f t="shared" si="136"/>
        <v>0</v>
      </c>
      <c r="P715" s="32"/>
      <c r="Q715" s="35"/>
      <c r="R715" s="36"/>
      <c r="S715" s="32"/>
      <c r="T715" s="10">
        <f t="shared" si="137"/>
        <v>0</v>
      </c>
      <c r="U715" s="11">
        <f t="shared" si="138"/>
        <v>0</v>
      </c>
      <c r="V715" s="11">
        <f t="shared" si="142"/>
        <v>0</v>
      </c>
      <c r="W715" s="12" t="str">
        <f t="shared" si="139"/>
        <v/>
      </c>
      <c r="X715" s="13">
        <f t="shared" si="143"/>
        <v>0</v>
      </c>
      <c r="Y715" s="10">
        <f t="shared" si="144"/>
        <v>625.3199999999996</v>
      </c>
      <c r="AD715" s="29"/>
      <c r="AE715" s="29"/>
      <c r="AF715" s="29"/>
      <c r="AG715" s="29"/>
      <c r="AH715" s="29"/>
      <c r="AI715" s="29"/>
      <c r="AJ715" s="29"/>
      <c r="AK715" s="29"/>
      <c r="AL715" s="29"/>
      <c r="AM715" s="29"/>
      <c r="AN715" s="29"/>
      <c r="AO715" s="29"/>
      <c r="AP715" s="29"/>
    </row>
    <row r="716" spans="2:42" ht="12.75">
      <c r="B716" s="44">
        <f>IF($B715="№",1,MAX($B$7:$B715)+1)</f>
        <v>710</v>
      </c>
      <c r="C716" s="45">
        <f t="shared" si="140"/>
        <v>0</v>
      </c>
      <c r="D716" s="31"/>
      <c r="E716" s="32"/>
      <c r="F716" s="32"/>
      <c r="G716" s="33"/>
      <c r="H716" s="34"/>
      <c r="I716" s="31"/>
      <c r="J716" s="34"/>
      <c r="K716" s="40">
        <f t="shared" si="133"/>
        <v>0</v>
      </c>
      <c r="L716" s="41">
        <f t="shared" si="141"/>
        <v>0</v>
      </c>
      <c r="M716" s="10">
        <f t="shared" si="134"/>
        <v>0</v>
      </c>
      <c r="N716" s="42">
        <f t="shared" si="135"/>
        <v>0</v>
      </c>
      <c r="O716" s="43">
        <f t="shared" si="136"/>
        <v>0</v>
      </c>
      <c r="P716" s="32"/>
      <c r="Q716" s="35"/>
      <c r="R716" s="36"/>
      <c r="S716" s="32"/>
      <c r="T716" s="10">
        <f t="shared" si="137"/>
        <v>0</v>
      </c>
      <c r="U716" s="11">
        <f t="shared" si="138"/>
        <v>0</v>
      </c>
      <c r="V716" s="11">
        <f t="shared" si="142"/>
        <v>0</v>
      </c>
      <c r="W716" s="12" t="str">
        <f t="shared" si="139"/>
        <v/>
      </c>
      <c r="X716" s="13">
        <f t="shared" si="143"/>
        <v>0</v>
      </c>
      <c r="Y716" s="10">
        <f t="shared" si="144"/>
        <v>625.3199999999996</v>
      </c>
      <c r="AD716" s="29"/>
      <c r="AE716" s="29"/>
      <c r="AF716" s="29"/>
      <c r="AG716" s="29"/>
      <c r="AH716" s="29"/>
      <c r="AI716" s="29"/>
      <c r="AJ716" s="29"/>
      <c r="AK716" s="29"/>
      <c r="AL716" s="29"/>
      <c r="AM716" s="29"/>
      <c r="AN716" s="29"/>
      <c r="AO716" s="29"/>
      <c r="AP716" s="29"/>
    </row>
    <row r="717" spans="2:42" ht="12.75">
      <c r="B717" s="44">
        <f>IF($B716="№",1,MAX($B$7:$B716)+1)</f>
        <v>711</v>
      </c>
      <c r="C717" s="45">
        <f t="shared" si="140"/>
        <v>0</v>
      </c>
      <c r="D717" s="31"/>
      <c r="E717" s="32"/>
      <c r="F717" s="32"/>
      <c r="G717" s="33"/>
      <c r="H717" s="34"/>
      <c r="I717" s="31"/>
      <c r="J717" s="34"/>
      <c r="K717" s="40">
        <f t="shared" si="133"/>
        <v>0</v>
      </c>
      <c r="L717" s="41">
        <f t="shared" si="141"/>
        <v>0</v>
      </c>
      <c r="M717" s="10">
        <f t="shared" si="134"/>
        <v>0</v>
      </c>
      <c r="N717" s="42">
        <f t="shared" si="135"/>
        <v>0</v>
      </c>
      <c r="O717" s="43">
        <f t="shared" si="136"/>
        <v>0</v>
      </c>
      <c r="P717" s="32"/>
      <c r="Q717" s="35"/>
      <c r="R717" s="36"/>
      <c r="S717" s="32"/>
      <c r="T717" s="10">
        <f t="shared" si="137"/>
        <v>0</v>
      </c>
      <c r="U717" s="11">
        <f t="shared" si="138"/>
        <v>0</v>
      </c>
      <c r="V717" s="11">
        <f t="shared" si="142"/>
        <v>0</v>
      </c>
      <c r="W717" s="12" t="str">
        <f t="shared" si="139"/>
        <v/>
      </c>
      <c r="X717" s="13">
        <f t="shared" si="143"/>
        <v>0</v>
      </c>
      <c r="Y717" s="10">
        <f t="shared" si="144"/>
        <v>625.3199999999996</v>
      </c>
      <c r="AD717" s="29"/>
      <c r="AE717" s="29"/>
      <c r="AF717" s="29"/>
      <c r="AG717" s="29"/>
      <c r="AH717" s="29"/>
      <c r="AI717" s="29"/>
      <c r="AJ717" s="29"/>
      <c r="AK717" s="29"/>
      <c r="AL717" s="29"/>
      <c r="AM717" s="29"/>
      <c r="AN717" s="29"/>
      <c r="AO717" s="29"/>
      <c r="AP717" s="29"/>
    </row>
    <row r="718" spans="2:42" ht="12.75">
      <c r="B718" s="44">
        <f>IF($B717="№",1,MAX($B$7:$B717)+1)</f>
        <v>712</v>
      </c>
      <c r="C718" s="45">
        <f t="shared" si="140"/>
        <v>0</v>
      </c>
      <c r="D718" s="31"/>
      <c r="E718" s="32"/>
      <c r="F718" s="32"/>
      <c r="G718" s="33"/>
      <c r="H718" s="34"/>
      <c r="I718" s="31"/>
      <c r="J718" s="34"/>
      <c r="K718" s="40">
        <f t="shared" si="133"/>
        <v>0</v>
      </c>
      <c r="L718" s="41">
        <f t="shared" si="141"/>
        <v>0</v>
      </c>
      <c r="M718" s="10">
        <f t="shared" si="134"/>
        <v>0</v>
      </c>
      <c r="N718" s="42">
        <f t="shared" si="135"/>
        <v>0</v>
      </c>
      <c r="O718" s="43">
        <f t="shared" si="136"/>
        <v>0</v>
      </c>
      <c r="P718" s="32"/>
      <c r="Q718" s="35"/>
      <c r="R718" s="36"/>
      <c r="S718" s="32"/>
      <c r="T718" s="10">
        <f t="shared" si="137"/>
        <v>0</v>
      </c>
      <c r="U718" s="11">
        <f t="shared" si="138"/>
        <v>0</v>
      </c>
      <c r="V718" s="11">
        <f t="shared" si="142"/>
        <v>0</v>
      </c>
      <c r="W718" s="12" t="str">
        <f t="shared" si="139"/>
        <v/>
      </c>
      <c r="X718" s="13">
        <f t="shared" si="143"/>
        <v>0</v>
      </c>
      <c r="Y718" s="10">
        <f t="shared" si="144"/>
        <v>625.3199999999996</v>
      </c>
      <c r="AD718" s="29"/>
      <c r="AE718" s="29"/>
      <c r="AF718" s="29"/>
      <c r="AG718" s="29"/>
      <c r="AH718" s="29"/>
      <c r="AI718" s="29"/>
      <c r="AJ718" s="29"/>
      <c r="AK718" s="29"/>
      <c r="AL718" s="29"/>
      <c r="AM718" s="29"/>
      <c r="AN718" s="29"/>
      <c r="AO718" s="29"/>
      <c r="AP718" s="29"/>
    </row>
    <row r="719" spans="2:42" ht="12.75">
      <c r="B719" s="44">
        <f>IF($B718="№",1,MAX($B$7:$B718)+1)</f>
        <v>713</v>
      </c>
      <c r="C719" s="45">
        <f t="shared" si="140"/>
        <v>0</v>
      </c>
      <c r="D719" s="31"/>
      <c r="E719" s="32"/>
      <c r="F719" s="32"/>
      <c r="G719" s="33"/>
      <c r="H719" s="34"/>
      <c r="I719" s="31"/>
      <c r="J719" s="34"/>
      <c r="K719" s="40">
        <f t="shared" si="133"/>
        <v>0</v>
      </c>
      <c r="L719" s="41">
        <f t="shared" si="141"/>
        <v>0</v>
      </c>
      <c r="M719" s="10">
        <f t="shared" si="134"/>
        <v>0</v>
      </c>
      <c r="N719" s="42">
        <f t="shared" si="135"/>
        <v>0</v>
      </c>
      <c r="O719" s="43">
        <f t="shared" si="136"/>
        <v>0</v>
      </c>
      <c r="P719" s="32"/>
      <c r="Q719" s="35"/>
      <c r="R719" s="36"/>
      <c r="S719" s="32"/>
      <c r="T719" s="10">
        <f t="shared" si="137"/>
        <v>0</v>
      </c>
      <c r="U719" s="11">
        <f t="shared" si="138"/>
        <v>0</v>
      </c>
      <c r="V719" s="11">
        <f t="shared" si="142"/>
        <v>0</v>
      </c>
      <c r="W719" s="12" t="str">
        <f t="shared" si="139"/>
        <v/>
      </c>
      <c r="X719" s="13">
        <f t="shared" si="143"/>
        <v>0</v>
      </c>
      <c r="Y719" s="10">
        <f t="shared" si="144"/>
        <v>625.3199999999996</v>
      </c>
      <c r="AD719" s="29"/>
      <c r="AE719" s="29"/>
      <c r="AF719" s="29"/>
      <c r="AG719" s="29"/>
      <c r="AH719" s="29"/>
      <c r="AI719" s="29"/>
      <c r="AJ719" s="29"/>
      <c r="AK719" s="29"/>
      <c r="AL719" s="29"/>
      <c r="AM719" s="29"/>
      <c r="AN719" s="29"/>
      <c r="AO719" s="29"/>
      <c r="AP719" s="29"/>
    </row>
    <row r="720" spans="2:42" ht="12.75">
      <c r="B720" s="44">
        <f>IF($B719="№",1,MAX($B$7:$B719)+1)</f>
        <v>714</v>
      </c>
      <c r="C720" s="45">
        <f t="shared" si="140"/>
        <v>0</v>
      </c>
      <c r="D720" s="31"/>
      <c r="E720" s="32"/>
      <c r="F720" s="32"/>
      <c r="G720" s="33"/>
      <c r="H720" s="34"/>
      <c r="I720" s="31"/>
      <c r="J720" s="34"/>
      <c r="K720" s="40">
        <f t="shared" si="133"/>
        <v>0</v>
      </c>
      <c r="L720" s="41">
        <f t="shared" si="141"/>
        <v>0</v>
      </c>
      <c r="M720" s="10">
        <f t="shared" si="134"/>
        <v>0</v>
      </c>
      <c r="N720" s="42">
        <f t="shared" si="135"/>
        <v>0</v>
      </c>
      <c r="O720" s="43">
        <f t="shared" si="136"/>
        <v>0</v>
      </c>
      <c r="P720" s="32"/>
      <c r="Q720" s="35"/>
      <c r="R720" s="36"/>
      <c r="S720" s="32"/>
      <c r="T720" s="10">
        <f t="shared" si="137"/>
        <v>0</v>
      </c>
      <c r="U720" s="11">
        <f t="shared" si="138"/>
        <v>0</v>
      </c>
      <c r="V720" s="11">
        <f t="shared" si="142"/>
        <v>0</v>
      </c>
      <c r="W720" s="12" t="str">
        <f t="shared" si="139"/>
        <v/>
      </c>
      <c r="X720" s="13">
        <f t="shared" si="143"/>
        <v>0</v>
      </c>
      <c r="Y720" s="10">
        <f t="shared" si="144"/>
        <v>625.3199999999996</v>
      </c>
      <c r="AD720" s="29"/>
      <c r="AE720" s="29"/>
      <c r="AF720" s="29"/>
      <c r="AG720" s="29"/>
      <c r="AH720" s="29"/>
      <c r="AI720" s="29"/>
      <c r="AJ720" s="29"/>
      <c r="AK720" s="29"/>
      <c r="AL720" s="29"/>
      <c r="AM720" s="29"/>
      <c r="AN720" s="29"/>
      <c r="AO720" s="29"/>
      <c r="AP720" s="29"/>
    </row>
    <row r="721" spans="2:42" ht="12.75">
      <c r="B721" s="44">
        <f>IF($B720="№",1,MAX($B$7:$B720)+1)</f>
        <v>715</v>
      </c>
      <c r="C721" s="45">
        <f t="shared" si="140"/>
        <v>0</v>
      </c>
      <c r="D721" s="31"/>
      <c r="E721" s="32"/>
      <c r="F721" s="32"/>
      <c r="G721" s="33"/>
      <c r="H721" s="34"/>
      <c r="I721" s="31"/>
      <c r="J721" s="34"/>
      <c r="K721" s="40">
        <f t="shared" si="133"/>
        <v>0</v>
      </c>
      <c r="L721" s="41">
        <f t="shared" si="141"/>
        <v>0</v>
      </c>
      <c r="M721" s="10">
        <f t="shared" si="134"/>
        <v>0</v>
      </c>
      <c r="N721" s="42">
        <f t="shared" si="135"/>
        <v>0</v>
      </c>
      <c r="O721" s="43">
        <f t="shared" si="136"/>
        <v>0</v>
      </c>
      <c r="P721" s="32"/>
      <c r="Q721" s="35"/>
      <c r="R721" s="36"/>
      <c r="S721" s="32"/>
      <c r="T721" s="10">
        <f t="shared" si="137"/>
        <v>0</v>
      </c>
      <c r="U721" s="11">
        <f t="shared" si="138"/>
        <v>0</v>
      </c>
      <c r="V721" s="11">
        <f t="shared" si="142"/>
        <v>0</v>
      </c>
      <c r="W721" s="12" t="str">
        <f t="shared" si="139"/>
        <v/>
      </c>
      <c r="X721" s="13">
        <f t="shared" si="143"/>
        <v>0</v>
      </c>
      <c r="Y721" s="10">
        <f t="shared" si="144"/>
        <v>625.3199999999996</v>
      </c>
      <c r="AD721" s="29"/>
      <c r="AE721" s="29"/>
      <c r="AF721" s="29"/>
      <c r="AG721" s="29"/>
      <c r="AH721" s="29"/>
      <c r="AI721" s="29"/>
      <c r="AJ721" s="29"/>
      <c r="AK721" s="29"/>
      <c r="AL721" s="29"/>
      <c r="AM721" s="29"/>
      <c r="AN721" s="29"/>
      <c r="AO721" s="29"/>
      <c r="AP721" s="29"/>
    </row>
    <row r="722" spans="2:42" ht="12.75">
      <c r="B722" s="44">
        <f>IF($B721="№",1,MAX($B$7:$B721)+1)</f>
        <v>716</v>
      </c>
      <c r="C722" s="45">
        <f t="shared" si="140"/>
        <v>0</v>
      </c>
      <c r="D722" s="31"/>
      <c r="E722" s="32"/>
      <c r="F722" s="32"/>
      <c r="G722" s="33"/>
      <c r="H722" s="34"/>
      <c r="I722" s="31"/>
      <c r="J722" s="34"/>
      <c r="K722" s="40">
        <f t="shared" si="133"/>
        <v>0</v>
      </c>
      <c r="L722" s="41">
        <f t="shared" si="141"/>
        <v>0</v>
      </c>
      <c r="M722" s="10">
        <f t="shared" si="134"/>
        <v>0</v>
      </c>
      <c r="N722" s="42">
        <f t="shared" si="135"/>
        <v>0</v>
      </c>
      <c r="O722" s="43">
        <f t="shared" si="136"/>
        <v>0</v>
      </c>
      <c r="P722" s="32"/>
      <c r="Q722" s="35"/>
      <c r="R722" s="36"/>
      <c r="S722" s="32"/>
      <c r="T722" s="10">
        <f t="shared" si="137"/>
        <v>0</v>
      </c>
      <c r="U722" s="11">
        <f t="shared" si="138"/>
        <v>0</v>
      </c>
      <c r="V722" s="11">
        <f t="shared" si="142"/>
        <v>0</v>
      </c>
      <c r="W722" s="12" t="str">
        <f t="shared" si="139"/>
        <v/>
      </c>
      <c r="X722" s="13">
        <f t="shared" si="143"/>
        <v>0</v>
      </c>
      <c r="Y722" s="10">
        <f t="shared" si="144"/>
        <v>625.3199999999996</v>
      </c>
      <c r="AD722" s="29"/>
      <c r="AE722" s="29"/>
      <c r="AF722" s="29"/>
      <c r="AG722" s="29"/>
      <c r="AH722" s="29"/>
      <c r="AI722" s="29"/>
      <c r="AJ722" s="29"/>
      <c r="AK722" s="29"/>
      <c r="AL722" s="29"/>
      <c r="AM722" s="29"/>
      <c r="AN722" s="29"/>
      <c r="AO722" s="29"/>
      <c r="AP722" s="29"/>
    </row>
    <row r="723" spans="2:42" ht="12.75">
      <c r="B723" s="44">
        <f>IF($B722="№",1,MAX($B$7:$B722)+1)</f>
        <v>717</v>
      </c>
      <c r="C723" s="45">
        <f t="shared" si="140"/>
        <v>0</v>
      </c>
      <c r="D723" s="31"/>
      <c r="E723" s="32"/>
      <c r="F723" s="32"/>
      <c r="G723" s="33"/>
      <c r="H723" s="34"/>
      <c r="I723" s="31"/>
      <c r="J723" s="34"/>
      <c r="K723" s="40">
        <f t="shared" si="133"/>
        <v>0</v>
      </c>
      <c r="L723" s="41">
        <f t="shared" si="141"/>
        <v>0</v>
      </c>
      <c r="M723" s="10">
        <f t="shared" si="134"/>
        <v>0</v>
      </c>
      <c r="N723" s="42">
        <f t="shared" si="135"/>
        <v>0</v>
      </c>
      <c r="O723" s="43">
        <f t="shared" si="136"/>
        <v>0</v>
      </c>
      <c r="P723" s="32"/>
      <c r="Q723" s="35"/>
      <c r="R723" s="36"/>
      <c r="S723" s="32"/>
      <c r="T723" s="10">
        <f t="shared" si="137"/>
        <v>0</v>
      </c>
      <c r="U723" s="11">
        <f t="shared" si="138"/>
        <v>0</v>
      </c>
      <c r="V723" s="11">
        <f t="shared" si="142"/>
        <v>0</v>
      </c>
      <c r="W723" s="12" t="str">
        <f t="shared" si="139"/>
        <v/>
      </c>
      <c r="X723" s="13">
        <f t="shared" si="143"/>
        <v>0</v>
      </c>
      <c r="Y723" s="10">
        <f t="shared" si="144"/>
        <v>625.3199999999996</v>
      </c>
      <c r="AD723" s="29"/>
      <c r="AE723" s="29"/>
      <c r="AF723" s="29"/>
      <c r="AG723" s="29"/>
      <c r="AH723" s="29"/>
      <c r="AI723" s="29"/>
      <c r="AJ723" s="29"/>
      <c r="AK723" s="29"/>
      <c r="AL723" s="29"/>
      <c r="AM723" s="29"/>
      <c r="AN723" s="29"/>
      <c r="AO723" s="29"/>
      <c r="AP723" s="29"/>
    </row>
    <row r="724" spans="2:42" ht="12.75">
      <c r="B724" s="44">
        <f>IF($B723="№",1,MAX($B$7:$B723)+1)</f>
        <v>718</v>
      </c>
      <c r="C724" s="45">
        <f t="shared" si="140"/>
        <v>0</v>
      </c>
      <c r="D724" s="31"/>
      <c r="E724" s="32"/>
      <c r="F724" s="32"/>
      <c r="G724" s="33"/>
      <c r="H724" s="34"/>
      <c r="I724" s="31"/>
      <c r="J724" s="34"/>
      <c r="K724" s="40">
        <f t="shared" si="133"/>
        <v>0</v>
      </c>
      <c r="L724" s="41">
        <f t="shared" si="141"/>
        <v>0</v>
      </c>
      <c r="M724" s="10">
        <f t="shared" si="134"/>
        <v>0</v>
      </c>
      <c r="N724" s="42">
        <f t="shared" si="135"/>
        <v>0</v>
      </c>
      <c r="O724" s="43">
        <f t="shared" si="136"/>
        <v>0</v>
      </c>
      <c r="P724" s="32"/>
      <c r="Q724" s="35"/>
      <c r="R724" s="36"/>
      <c r="S724" s="32"/>
      <c r="T724" s="10">
        <f t="shared" si="137"/>
        <v>0</v>
      </c>
      <c r="U724" s="11">
        <f t="shared" si="138"/>
        <v>0</v>
      </c>
      <c r="V724" s="11">
        <f t="shared" si="142"/>
        <v>0</v>
      </c>
      <c r="W724" s="12" t="str">
        <f t="shared" si="139"/>
        <v/>
      </c>
      <c r="X724" s="13">
        <f t="shared" si="143"/>
        <v>0</v>
      </c>
      <c r="Y724" s="10">
        <f t="shared" si="144"/>
        <v>625.3199999999996</v>
      </c>
      <c r="AD724" s="29"/>
      <c r="AE724" s="29"/>
      <c r="AF724" s="29"/>
      <c r="AG724" s="29"/>
      <c r="AH724" s="29"/>
      <c r="AI724" s="29"/>
      <c r="AJ724" s="29"/>
      <c r="AK724" s="29"/>
      <c r="AL724" s="29"/>
      <c r="AM724" s="29"/>
      <c r="AN724" s="29"/>
      <c r="AO724" s="29"/>
      <c r="AP724" s="29"/>
    </row>
    <row r="725" spans="2:42" ht="12.75">
      <c r="B725" s="44">
        <f>IF($B724="№",1,MAX($B$7:$B724)+1)</f>
        <v>719</v>
      </c>
      <c r="C725" s="45">
        <f t="shared" si="140"/>
        <v>0</v>
      </c>
      <c r="D725" s="31"/>
      <c r="E725" s="32"/>
      <c r="F725" s="32"/>
      <c r="G725" s="33"/>
      <c r="H725" s="34"/>
      <c r="I725" s="31"/>
      <c r="J725" s="34"/>
      <c r="K725" s="40">
        <f t="shared" si="133"/>
        <v>0</v>
      </c>
      <c r="L725" s="41">
        <f t="shared" si="141"/>
        <v>0</v>
      </c>
      <c r="M725" s="10">
        <f t="shared" si="134"/>
        <v>0</v>
      </c>
      <c r="N725" s="42">
        <f t="shared" si="135"/>
        <v>0</v>
      </c>
      <c r="O725" s="43">
        <f t="shared" si="136"/>
        <v>0</v>
      </c>
      <c r="P725" s="32"/>
      <c r="Q725" s="35"/>
      <c r="R725" s="36"/>
      <c r="S725" s="32"/>
      <c r="T725" s="10">
        <f t="shared" si="137"/>
        <v>0</v>
      </c>
      <c r="U725" s="11">
        <f t="shared" si="138"/>
        <v>0</v>
      </c>
      <c r="V725" s="11">
        <f t="shared" si="142"/>
        <v>0</v>
      </c>
      <c r="W725" s="12" t="str">
        <f t="shared" si="139"/>
        <v/>
      </c>
      <c r="X725" s="13">
        <f t="shared" si="143"/>
        <v>0</v>
      </c>
      <c r="Y725" s="10">
        <f t="shared" si="144"/>
        <v>625.3199999999996</v>
      </c>
      <c r="AD725" s="29"/>
      <c r="AE725" s="29"/>
      <c r="AF725" s="29"/>
      <c r="AG725" s="29"/>
      <c r="AH725" s="29"/>
      <c r="AI725" s="29"/>
      <c r="AJ725" s="29"/>
      <c r="AK725" s="29"/>
      <c r="AL725" s="29"/>
      <c r="AM725" s="29"/>
      <c r="AN725" s="29"/>
      <c r="AO725" s="29"/>
      <c r="AP725" s="29"/>
    </row>
    <row r="726" spans="2:42" ht="12.75">
      <c r="B726" s="44">
        <f>IF($B725="№",1,MAX($B$7:$B725)+1)</f>
        <v>720</v>
      </c>
      <c r="C726" s="45">
        <f t="shared" si="140"/>
        <v>0</v>
      </c>
      <c r="D726" s="31"/>
      <c r="E726" s="32"/>
      <c r="F726" s="32"/>
      <c r="G726" s="33"/>
      <c r="H726" s="34"/>
      <c r="I726" s="31"/>
      <c r="J726" s="34"/>
      <c r="K726" s="40">
        <f t="shared" si="133"/>
        <v>0</v>
      </c>
      <c r="L726" s="41">
        <f t="shared" si="141"/>
        <v>0</v>
      </c>
      <c r="M726" s="10">
        <f t="shared" si="134"/>
        <v>0</v>
      </c>
      <c r="N726" s="42">
        <f t="shared" si="135"/>
        <v>0</v>
      </c>
      <c r="O726" s="43">
        <f t="shared" si="136"/>
        <v>0</v>
      </c>
      <c r="P726" s="32"/>
      <c r="Q726" s="35"/>
      <c r="R726" s="36"/>
      <c r="S726" s="32"/>
      <c r="T726" s="10">
        <f t="shared" si="137"/>
        <v>0</v>
      </c>
      <c r="U726" s="11">
        <f t="shared" si="138"/>
        <v>0</v>
      </c>
      <c r="V726" s="11">
        <f t="shared" si="142"/>
        <v>0</v>
      </c>
      <c r="W726" s="12" t="str">
        <f t="shared" si="139"/>
        <v/>
      </c>
      <c r="X726" s="13">
        <f t="shared" si="143"/>
        <v>0</v>
      </c>
      <c r="Y726" s="10">
        <f t="shared" si="144"/>
        <v>625.3199999999996</v>
      </c>
      <c r="AD726" s="29"/>
      <c r="AE726" s="29"/>
      <c r="AF726" s="29"/>
      <c r="AG726" s="29"/>
      <c r="AH726" s="29"/>
      <c r="AI726" s="29"/>
      <c r="AJ726" s="29"/>
      <c r="AK726" s="29"/>
      <c r="AL726" s="29"/>
      <c r="AM726" s="29"/>
      <c r="AN726" s="29"/>
      <c r="AO726" s="29"/>
      <c r="AP726" s="29"/>
    </row>
    <row r="727" spans="2:42" ht="12.75">
      <c r="B727" s="44">
        <f>IF($B726="№",1,MAX($B$7:$B726)+1)</f>
        <v>721</v>
      </c>
      <c r="C727" s="45">
        <f t="shared" si="140"/>
        <v>0</v>
      </c>
      <c r="D727" s="31"/>
      <c r="E727" s="32"/>
      <c r="F727" s="32"/>
      <c r="G727" s="33"/>
      <c r="H727" s="34"/>
      <c r="I727" s="31"/>
      <c r="J727" s="34"/>
      <c r="K727" s="40">
        <f t="shared" si="133"/>
        <v>0</v>
      </c>
      <c r="L727" s="41">
        <f t="shared" si="141"/>
        <v>0</v>
      </c>
      <c r="M727" s="10">
        <f t="shared" si="134"/>
        <v>0</v>
      </c>
      <c r="N727" s="42">
        <f t="shared" si="135"/>
        <v>0</v>
      </c>
      <c r="O727" s="43">
        <f t="shared" si="136"/>
        <v>0</v>
      </c>
      <c r="P727" s="32"/>
      <c r="Q727" s="35"/>
      <c r="R727" s="36"/>
      <c r="S727" s="32"/>
      <c r="T727" s="10">
        <f t="shared" si="137"/>
        <v>0</v>
      </c>
      <c r="U727" s="11">
        <f t="shared" si="138"/>
        <v>0</v>
      </c>
      <c r="V727" s="11">
        <f t="shared" si="142"/>
        <v>0</v>
      </c>
      <c r="W727" s="12" t="str">
        <f t="shared" si="139"/>
        <v/>
      </c>
      <c r="X727" s="13">
        <f t="shared" si="143"/>
        <v>0</v>
      </c>
      <c r="Y727" s="10">
        <f t="shared" si="144"/>
        <v>625.3199999999996</v>
      </c>
      <c r="AD727" s="29"/>
      <c r="AE727" s="29"/>
      <c r="AF727" s="29"/>
      <c r="AG727" s="29"/>
      <c r="AH727" s="29"/>
      <c r="AI727" s="29"/>
      <c r="AJ727" s="29"/>
      <c r="AK727" s="29"/>
      <c r="AL727" s="29"/>
      <c r="AM727" s="29"/>
      <c r="AN727" s="29"/>
      <c r="AO727" s="29"/>
      <c r="AP727" s="29"/>
    </row>
    <row r="728" spans="2:42" ht="12.75">
      <c r="B728" s="44">
        <f>IF($B727="№",1,MAX($B$7:$B727)+1)</f>
        <v>722</v>
      </c>
      <c r="C728" s="45">
        <f t="shared" si="140"/>
        <v>0</v>
      </c>
      <c r="D728" s="31"/>
      <c r="E728" s="32"/>
      <c r="F728" s="32"/>
      <c r="G728" s="33"/>
      <c r="H728" s="34"/>
      <c r="I728" s="31"/>
      <c r="J728" s="34"/>
      <c r="K728" s="40">
        <f t="shared" si="133"/>
        <v>0</v>
      </c>
      <c r="L728" s="41">
        <f t="shared" si="141"/>
        <v>0</v>
      </c>
      <c r="M728" s="10">
        <f t="shared" si="134"/>
        <v>0</v>
      </c>
      <c r="N728" s="42">
        <f t="shared" si="135"/>
        <v>0</v>
      </c>
      <c r="O728" s="43">
        <f t="shared" si="136"/>
        <v>0</v>
      </c>
      <c r="P728" s="32"/>
      <c r="Q728" s="35"/>
      <c r="R728" s="36"/>
      <c r="S728" s="32"/>
      <c r="T728" s="10">
        <f t="shared" si="137"/>
        <v>0</v>
      </c>
      <c r="U728" s="11">
        <f t="shared" si="138"/>
        <v>0</v>
      </c>
      <c r="V728" s="11">
        <f t="shared" si="142"/>
        <v>0</v>
      </c>
      <c r="W728" s="12" t="str">
        <f t="shared" si="139"/>
        <v/>
      </c>
      <c r="X728" s="13">
        <f t="shared" si="143"/>
        <v>0</v>
      </c>
      <c r="Y728" s="10">
        <f t="shared" si="144"/>
        <v>625.3199999999996</v>
      </c>
      <c r="AD728" s="29"/>
      <c r="AE728" s="29"/>
      <c r="AF728" s="29"/>
      <c r="AG728" s="29"/>
      <c r="AH728" s="29"/>
      <c r="AI728" s="29"/>
      <c r="AJ728" s="29"/>
      <c r="AK728" s="29"/>
      <c r="AL728" s="29"/>
      <c r="AM728" s="29"/>
      <c r="AN728" s="29"/>
      <c r="AO728" s="29"/>
      <c r="AP728" s="29"/>
    </row>
    <row r="729" spans="2:42" ht="12.75">
      <c r="B729" s="44">
        <f>IF($B728="№",1,MAX($B$7:$B728)+1)</f>
        <v>723</v>
      </c>
      <c r="C729" s="45">
        <f t="shared" si="140"/>
        <v>0</v>
      </c>
      <c r="D729" s="31"/>
      <c r="E729" s="32"/>
      <c r="F729" s="32"/>
      <c r="G729" s="33"/>
      <c r="H729" s="34"/>
      <c r="I729" s="31"/>
      <c r="J729" s="34"/>
      <c r="K729" s="40">
        <f t="shared" si="133"/>
        <v>0</v>
      </c>
      <c r="L729" s="41">
        <f t="shared" si="141"/>
        <v>0</v>
      </c>
      <c r="M729" s="10">
        <f t="shared" si="134"/>
        <v>0</v>
      </c>
      <c r="N729" s="42">
        <f t="shared" si="135"/>
        <v>0</v>
      </c>
      <c r="O729" s="43">
        <f t="shared" si="136"/>
        <v>0</v>
      </c>
      <c r="P729" s="32"/>
      <c r="Q729" s="35"/>
      <c r="R729" s="36"/>
      <c r="S729" s="32"/>
      <c r="T729" s="10">
        <f t="shared" si="137"/>
        <v>0</v>
      </c>
      <c r="U729" s="11">
        <f t="shared" si="138"/>
        <v>0</v>
      </c>
      <c r="V729" s="11">
        <f t="shared" si="142"/>
        <v>0</v>
      </c>
      <c r="W729" s="12" t="str">
        <f t="shared" si="139"/>
        <v/>
      </c>
      <c r="X729" s="13">
        <f t="shared" si="143"/>
        <v>0</v>
      </c>
      <c r="Y729" s="10">
        <f t="shared" si="144"/>
        <v>625.3199999999996</v>
      </c>
      <c r="AD729" s="29"/>
      <c r="AE729" s="29"/>
      <c r="AF729" s="29"/>
      <c r="AG729" s="29"/>
      <c r="AH729" s="29"/>
      <c r="AI729" s="29"/>
      <c r="AJ729" s="29"/>
      <c r="AK729" s="29"/>
      <c r="AL729" s="29"/>
      <c r="AM729" s="29"/>
      <c r="AN729" s="29"/>
      <c r="AO729" s="29"/>
      <c r="AP729" s="29"/>
    </row>
    <row r="730" spans="2:42" ht="12.75">
      <c r="B730" s="44">
        <f>IF($B729="№",1,MAX($B$7:$B729)+1)</f>
        <v>724</v>
      </c>
      <c r="C730" s="45">
        <f t="shared" si="140"/>
        <v>0</v>
      </c>
      <c r="D730" s="31"/>
      <c r="E730" s="32"/>
      <c r="F730" s="32"/>
      <c r="G730" s="33"/>
      <c r="H730" s="34"/>
      <c r="I730" s="31"/>
      <c r="J730" s="34"/>
      <c r="K730" s="40">
        <f t="shared" si="133"/>
        <v>0</v>
      </c>
      <c r="L730" s="41">
        <f t="shared" si="141"/>
        <v>0</v>
      </c>
      <c r="M730" s="10">
        <f t="shared" si="134"/>
        <v>0</v>
      </c>
      <c r="N730" s="42">
        <f t="shared" si="135"/>
        <v>0</v>
      </c>
      <c r="O730" s="43">
        <f t="shared" si="136"/>
        <v>0</v>
      </c>
      <c r="P730" s="32"/>
      <c r="Q730" s="35"/>
      <c r="R730" s="36"/>
      <c r="S730" s="32"/>
      <c r="T730" s="10">
        <f t="shared" si="137"/>
        <v>0</v>
      </c>
      <c r="U730" s="11">
        <f t="shared" si="138"/>
        <v>0</v>
      </c>
      <c r="V730" s="11">
        <f t="shared" si="142"/>
        <v>0</v>
      </c>
      <c r="W730" s="12" t="str">
        <f t="shared" si="139"/>
        <v/>
      </c>
      <c r="X730" s="13">
        <f t="shared" si="143"/>
        <v>0</v>
      </c>
      <c r="Y730" s="10">
        <f t="shared" si="144"/>
        <v>625.3199999999996</v>
      </c>
      <c r="AD730" s="29"/>
      <c r="AE730" s="29"/>
      <c r="AF730" s="29"/>
      <c r="AG730" s="29"/>
      <c r="AH730" s="29"/>
      <c r="AI730" s="29"/>
      <c r="AJ730" s="29"/>
      <c r="AK730" s="29"/>
      <c r="AL730" s="29"/>
      <c r="AM730" s="29"/>
      <c r="AN730" s="29"/>
      <c r="AO730" s="29"/>
      <c r="AP730" s="29"/>
    </row>
    <row r="731" spans="2:42" ht="12.75">
      <c r="B731" s="44">
        <f>IF($B730="№",1,MAX($B$7:$B730)+1)</f>
        <v>725</v>
      </c>
      <c r="C731" s="45">
        <f t="shared" si="140"/>
        <v>0</v>
      </c>
      <c r="D731" s="31"/>
      <c r="E731" s="32"/>
      <c r="F731" s="32"/>
      <c r="G731" s="33"/>
      <c r="H731" s="34"/>
      <c r="I731" s="31"/>
      <c r="J731" s="34"/>
      <c r="K731" s="40">
        <f t="shared" si="133"/>
        <v>0</v>
      </c>
      <c r="L731" s="41">
        <f t="shared" si="141"/>
        <v>0</v>
      </c>
      <c r="M731" s="10">
        <f t="shared" si="134"/>
        <v>0</v>
      </c>
      <c r="N731" s="42">
        <f t="shared" si="135"/>
        <v>0</v>
      </c>
      <c r="O731" s="43">
        <f t="shared" si="136"/>
        <v>0</v>
      </c>
      <c r="P731" s="32"/>
      <c r="Q731" s="35"/>
      <c r="R731" s="36"/>
      <c r="S731" s="32"/>
      <c r="T731" s="10">
        <f t="shared" si="137"/>
        <v>0</v>
      </c>
      <c r="U731" s="11">
        <f t="shared" si="138"/>
        <v>0</v>
      </c>
      <c r="V731" s="11">
        <f t="shared" si="142"/>
        <v>0</v>
      </c>
      <c r="W731" s="12" t="str">
        <f t="shared" si="139"/>
        <v/>
      </c>
      <c r="X731" s="13">
        <f t="shared" si="143"/>
        <v>0</v>
      </c>
      <c r="Y731" s="10">
        <f t="shared" si="144"/>
        <v>625.3199999999996</v>
      </c>
      <c r="AD731" s="29"/>
      <c r="AE731" s="29"/>
      <c r="AF731" s="29"/>
      <c r="AG731" s="29"/>
      <c r="AH731" s="29"/>
      <c r="AI731" s="29"/>
      <c r="AJ731" s="29"/>
      <c r="AK731" s="29"/>
      <c r="AL731" s="29"/>
      <c r="AM731" s="29"/>
      <c r="AN731" s="29"/>
      <c r="AO731" s="29"/>
      <c r="AP731" s="29"/>
    </row>
    <row r="732" spans="2:42" ht="12.75">
      <c r="B732" s="44">
        <f>IF($B731="№",1,MAX($B$7:$B731)+1)</f>
        <v>726</v>
      </c>
      <c r="C732" s="45">
        <f t="shared" si="140"/>
        <v>0</v>
      </c>
      <c r="D732" s="31"/>
      <c r="E732" s="32"/>
      <c r="F732" s="32"/>
      <c r="G732" s="33"/>
      <c r="H732" s="34"/>
      <c r="I732" s="31"/>
      <c r="J732" s="34"/>
      <c r="K732" s="40">
        <f t="shared" si="133"/>
        <v>0</v>
      </c>
      <c r="L732" s="41">
        <f t="shared" si="141"/>
        <v>0</v>
      </c>
      <c r="M732" s="10">
        <f t="shared" si="134"/>
        <v>0</v>
      </c>
      <c r="N732" s="42">
        <f t="shared" si="135"/>
        <v>0</v>
      </c>
      <c r="O732" s="43">
        <f t="shared" si="136"/>
        <v>0</v>
      </c>
      <c r="P732" s="32"/>
      <c r="Q732" s="35"/>
      <c r="R732" s="36"/>
      <c r="S732" s="32"/>
      <c r="T732" s="10">
        <f t="shared" si="137"/>
        <v>0</v>
      </c>
      <c r="U732" s="11">
        <f t="shared" si="138"/>
        <v>0</v>
      </c>
      <c r="V732" s="11">
        <f t="shared" si="142"/>
        <v>0</v>
      </c>
      <c r="W732" s="12" t="str">
        <f t="shared" si="139"/>
        <v/>
      </c>
      <c r="X732" s="13">
        <f t="shared" si="143"/>
        <v>0</v>
      </c>
      <c r="Y732" s="10">
        <f t="shared" si="144"/>
        <v>625.3199999999996</v>
      </c>
      <c r="AD732" s="29"/>
      <c r="AE732" s="29"/>
      <c r="AF732" s="29"/>
      <c r="AG732" s="29"/>
      <c r="AH732" s="29"/>
      <c r="AI732" s="29"/>
      <c r="AJ732" s="29"/>
      <c r="AK732" s="29"/>
      <c r="AL732" s="29"/>
      <c r="AM732" s="29"/>
      <c r="AN732" s="29"/>
      <c r="AO732" s="29"/>
      <c r="AP732" s="29"/>
    </row>
    <row r="733" spans="2:42" ht="12.75">
      <c r="B733" s="44">
        <f>IF($B732="№",1,MAX($B$7:$B732)+1)</f>
        <v>727</v>
      </c>
      <c r="C733" s="45">
        <f t="shared" si="140"/>
        <v>0</v>
      </c>
      <c r="D733" s="31"/>
      <c r="E733" s="32"/>
      <c r="F733" s="32"/>
      <c r="G733" s="33"/>
      <c r="H733" s="34"/>
      <c r="I733" s="31"/>
      <c r="J733" s="34"/>
      <c r="K733" s="40">
        <f t="shared" si="133"/>
        <v>0</v>
      </c>
      <c r="L733" s="41">
        <f t="shared" si="141"/>
        <v>0</v>
      </c>
      <c r="M733" s="10">
        <f t="shared" si="134"/>
        <v>0</v>
      </c>
      <c r="N733" s="42">
        <f t="shared" si="135"/>
        <v>0</v>
      </c>
      <c r="O733" s="43">
        <f t="shared" si="136"/>
        <v>0</v>
      </c>
      <c r="P733" s="32"/>
      <c r="Q733" s="35"/>
      <c r="R733" s="36"/>
      <c r="S733" s="32"/>
      <c r="T733" s="10">
        <f t="shared" si="137"/>
        <v>0</v>
      </c>
      <c r="U733" s="11">
        <f t="shared" si="138"/>
        <v>0</v>
      </c>
      <c r="V733" s="11">
        <f t="shared" si="142"/>
        <v>0</v>
      </c>
      <c r="W733" s="12" t="str">
        <f t="shared" si="139"/>
        <v/>
      </c>
      <c r="X733" s="13">
        <f t="shared" si="143"/>
        <v>0</v>
      </c>
      <c r="Y733" s="10">
        <f t="shared" si="144"/>
        <v>625.3199999999996</v>
      </c>
      <c r="AD733" s="29"/>
      <c r="AE733" s="29"/>
      <c r="AF733" s="29"/>
      <c r="AG733" s="29"/>
      <c r="AH733" s="29"/>
      <c r="AI733" s="29"/>
      <c r="AJ733" s="29"/>
      <c r="AK733" s="29"/>
      <c r="AL733" s="29"/>
      <c r="AM733" s="29"/>
      <c r="AN733" s="29"/>
      <c r="AO733" s="29"/>
      <c r="AP733" s="29"/>
    </row>
    <row r="734" spans="2:42" ht="12.75">
      <c r="B734" s="44">
        <f>IF($B733="№",1,MAX($B$7:$B733)+1)</f>
        <v>728</v>
      </c>
      <c r="C734" s="45">
        <f t="shared" si="140"/>
        <v>0</v>
      </c>
      <c r="D734" s="31"/>
      <c r="E734" s="32"/>
      <c r="F734" s="32"/>
      <c r="G734" s="33"/>
      <c r="H734" s="34"/>
      <c r="I734" s="31"/>
      <c r="J734" s="34"/>
      <c r="K734" s="40">
        <f t="shared" si="133"/>
        <v>0</v>
      </c>
      <c r="L734" s="41">
        <f t="shared" si="141"/>
        <v>0</v>
      </c>
      <c r="M734" s="10">
        <f t="shared" si="134"/>
        <v>0</v>
      </c>
      <c r="N734" s="42">
        <f t="shared" si="135"/>
        <v>0</v>
      </c>
      <c r="O734" s="43">
        <f t="shared" si="136"/>
        <v>0</v>
      </c>
      <c r="P734" s="32"/>
      <c r="Q734" s="35"/>
      <c r="R734" s="36"/>
      <c r="S734" s="32"/>
      <c r="T734" s="10">
        <f t="shared" si="137"/>
        <v>0</v>
      </c>
      <c r="U734" s="11">
        <f t="shared" si="138"/>
        <v>0</v>
      </c>
      <c r="V734" s="11">
        <f t="shared" si="142"/>
        <v>0</v>
      </c>
      <c r="W734" s="12" t="str">
        <f t="shared" si="139"/>
        <v/>
      </c>
      <c r="X734" s="13">
        <f t="shared" si="143"/>
        <v>0</v>
      </c>
      <c r="Y734" s="10">
        <f t="shared" si="144"/>
        <v>625.3199999999996</v>
      </c>
      <c r="AD734" s="29"/>
      <c r="AE734" s="29"/>
      <c r="AF734" s="29"/>
      <c r="AG734" s="29"/>
      <c r="AH734" s="29"/>
      <c r="AI734" s="29"/>
      <c r="AJ734" s="29"/>
      <c r="AK734" s="29"/>
      <c r="AL734" s="29"/>
      <c r="AM734" s="29"/>
      <c r="AN734" s="29"/>
      <c r="AO734" s="29"/>
      <c r="AP734" s="29"/>
    </row>
    <row r="735" spans="2:42" ht="12.75">
      <c r="B735" s="44">
        <f>IF($B734="№",1,MAX($B$7:$B734)+1)</f>
        <v>729</v>
      </c>
      <c r="C735" s="45">
        <f t="shared" si="140"/>
        <v>0</v>
      </c>
      <c r="D735" s="31"/>
      <c r="E735" s="32"/>
      <c r="F735" s="32"/>
      <c r="G735" s="33"/>
      <c r="H735" s="34"/>
      <c r="I735" s="31"/>
      <c r="J735" s="34"/>
      <c r="K735" s="40">
        <f t="shared" si="133"/>
        <v>0</v>
      </c>
      <c r="L735" s="41">
        <f t="shared" si="141"/>
        <v>0</v>
      </c>
      <c r="M735" s="10">
        <f t="shared" si="134"/>
        <v>0</v>
      </c>
      <c r="N735" s="42">
        <f t="shared" si="135"/>
        <v>0</v>
      </c>
      <c r="O735" s="43">
        <f t="shared" si="136"/>
        <v>0</v>
      </c>
      <c r="P735" s="32"/>
      <c r="Q735" s="35"/>
      <c r="R735" s="36"/>
      <c r="S735" s="32"/>
      <c r="T735" s="10">
        <f t="shared" si="137"/>
        <v>0</v>
      </c>
      <c r="U735" s="11">
        <f t="shared" si="138"/>
        <v>0</v>
      </c>
      <c r="V735" s="11">
        <f t="shared" si="142"/>
        <v>0</v>
      </c>
      <c r="W735" s="12" t="str">
        <f t="shared" si="139"/>
        <v/>
      </c>
      <c r="X735" s="13">
        <f t="shared" si="143"/>
        <v>0</v>
      </c>
      <c r="Y735" s="10">
        <f t="shared" si="144"/>
        <v>625.3199999999996</v>
      </c>
      <c r="AD735" s="29"/>
      <c r="AE735" s="29"/>
      <c r="AF735" s="29"/>
      <c r="AG735" s="29"/>
      <c r="AH735" s="29"/>
      <c r="AI735" s="29"/>
      <c r="AJ735" s="29"/>
      <c r="AK735" s="29"/>
      <c r="AL735" s="29"/>
      <c r="AM735" s="29"/>
      <c r="AN735" s="29"/>
      <c r="AO735" s="29"/>
      <c r="AP735" s="29"/>
    </row>
    <row r="736" spans="2:42" ht="12.75">
      <c r="B736" s="44">
        <f>IF($B735="№",1,MAX($B$7:$B735)+1)</f>
        <v>730</v>
      </c>
      <c r="C736" s="45">
        <f t="shared" si="140"/>
        <v>0</v>
      </c>
      <c r="D736" s="31"/>
      <c r="E736" s="32"/>
      <c r="F736" s="32"/>
      <c r="G736" s="33"/>
      <c r="H736" s="34"/>
      <c r="I736" s="31"/>
      <c r="J736" s="34"/>
      <c r="K736" s="40">
        <f t="shared" si="133"/>
        <v>0</v>
      </c>
      <c r="L736" s="41">
        <f t="shared" si="141"/>
        <v>0</v>
      </c>
      <c r="M736" s="10">
        <f t="shared" si="134"/>
        <v>0</v>
      </c>
      <c r="N736" s="42">
        <f t="shared" si="135"/>
        <v>0</v>
      </c>
      <c r="O736" s="43">
        <f t="shared" si="136"/>
        <v>0</v>
      </c>
      <c r="P736" s="32"/>
      <c r="Q736" s="35"/>
      <c r="R736" s="36"/>
      <c r="S736" s="32"/>
      <c r="T736" s="10">
        <f t="shared" si="137"/>
        <v>0</v>
      </c>
      <c r="U736" s="11">
        <f t="shared" si="138"/>
        <v>0</v>
      </c>
      <c r="V736" s="11">
        <f t="shared" si="142"/>
        <v>0</v>
      </c>
      <c r="W736" s="12" t="str">
        <f t="shared" si="139"/>
        <v/>
      </c>
      <c r="X736" s="13">
        <f t="shared" si="143"/>
        <v>0</v>
      </c>
      <c r="Y736" s="10">
        <f t="shared" si="144"/>
        <v>625.3199999999996</v>
      </c>
      <c r="AD736" s="29"/>
      <c r="AE736" s="29"/>
      <c r="AF736" s="29"/>
      <c r="AG736" s="29"/>
      <c r="AH736" s="29"/>
      <c r="AI736" s="29"/>
      <c r="AJ736" s="29"/>
      <c r="AK736" s="29"/>
      <c r="AL736" s="29"/>
      <c r="AM736" s="29"/>
      <c r="AN736" s="29"/>
      <c r="AO736" s="29"/>
      <c r="AP736" s="29"/>
    </row>
    <row r="737" spans="2:42" ht="12.75">
      <c r="B737" s="44">
        <f>IF($B736="№",1,MAX($B$7:$B736)+1)</f>
        <v>731</v>
      </c>
      <c r="C737" s="45">
        <f t="shared" si="140"/>
        <v>0</v>
      </c>
      <c r="D737" s="31"/>
      <c r="E737" s="32"/>
      <c r="F737" s="32"/>
      <c r="G737" s="33"/>
      <c r="H737" s="34"/>
      <c r="I737" s="31"/>
      <c r="J737" s="34"/>
      <c r="K737" s="40">
        <f t="shared" si="133"/>
        <v>0</v>
      </c>
      <c r="L737" s="41">
        <f t="shared" si="141"/>
        <v>0</v>
      </c>
      <c r="M737" s="10">
        <f t="shared" si="134"/>
        <v>0</v>
      </c>
      <c r="N737" s="42">
        <f t="shared" si="135"/>
        <v>0</v>
      </c>
      <c r="O737" s="43">
        <f t="shared" si="136"/>
        <v>0</v>
      </c>
      <c r="P737" s="32"/>
      <c r="Q737" s="35"/>
      <c r="R737" s="36"/>
      <c r="S737" s="32"/>
      <c r="T737" s="10">
        <f t="shared" si="137"/>
        <v>0</v>
      </c>
      <c r="U737" s="11">
        <f t="shared" si="138"/>
        <v>0</v>
      </c>
      <c r="V737" s="11">
        <f t="shared" si="142"/>
        <v>0</v>
      </c>
      <c r="W737" s="12" t="str">
        <f t="shared" si="139"/>
        <v/>
      </c>
      <c r="X737" s="13">
        <f t="shared" si="143"/>
        <v>0</v>
      </c>
      <c r="Y737" s="10">
        <f t="shared" si="144"/>
        <v>625.3199999999996</v>
      </c>
      <c r="AD737" s="29"/>
      <c r="AE737" s="29"/>
      <c r="AF737" s="29"/>
      <c r="AG737" s="29"/>
      <c r="AH737" s="29"/>
      <c r="AI737" s="29"/>
      <c r="AJ737" s="29"/>
      <c r="AK737" s="29"/>
      <c r="AL737" s="29"/>
      <c r="AM737" s="29"/>
      <c r="AN737" s="29"/>
      <c r="AO737" s="29"/>
      <c r="AP737" s="29"/>
    </row>
    <row r="738" spans="2:42" ht="12.75">
      <c r="B738" s="44">
        <f>IF($B737="№",1,MAX($B$7:$B737)+1)</f>
        <v>732</v>
      </c>
      <c r="C738" s="45">
        <f t="shared" si="140"/>
        <v>0</v>
      </c>
      <c r="D738" s="31"/>
      <c r="E738" s="32"/>
      <c r="F738" s="32"/>
      <c r="G738" s="33"/>
      <c r="H738" s="34"/>
      <c r="I738" s="31"/>
      <c r="J738" s="34"/>
      <c r="K738" s="40">
        <f t="shared" si="133"/>
        <v>0</v>
      </c>
      <c r="L738" s="41">
        <f t="shared" si="141"/>
        <v>0</v>
      </c>
      <c r="M738" s="10">
        <f t="shared" si="134"/>
        <v>0</v>
      </c>
      <c r="N738" s="42">
        <f t="shared" si="135"/>
        <v>0</v>
      </c>
      <c r="O738" s="43">
        <f t="shared" si="136"/>
        <v>0</v>
      </c>
      <c r="P738" s="32"/>
      <c r="Q738" s="35"/>
      <c r="R738" s="36"/>
      <c r="S738" s="32"/>
      <c r="T738" s="10">
        <f t="shared" si="137"/>
        <v>0</v>
      </c>
      <c r="U738" s="11">
        <f t="shared" si="138"/>
        <v>0</v>
      </c>
      <c r="V738" s="11">
        <f t="shared" si="142"/>
        <v>0</v>
      </c>
      <c r="W738" s="12" t="str">
        <f t="shared" si="139"/>
        <v/>
      </c>
      <c r="X738" s="13">
        <f t="shared" si="143"/>
        <v>0</v>
      </c>
      <c r="Y738" s="10">
        <f t="shared" si="144"/>
        <v>625.3199999999996</v>
      </c>
      <c r="AD738" s="29"/>
      <c r="AE738" s="29"/>
      <c r="AF738" s="29"/>
      <c r="AG738" s="29"/>
      <c r="AH738" s="29"/>
      <c r="AI738" s="29"/>
      <c r="AJ738" s="29"/>
      <c r="AK738" s="29"/>
      <c r="AL738" s="29"/>
      <c r="AM738" s="29"/>
      <c r="AN738" s="29"/>
      <c r="AO738" s="29"/>
      <c r="AP738" s="29"/>
    </row>
    <row r="739" spans="2:42" ht="12.75">
      <c r="B739" s="44">
        <f>IF($B738="№",1,MAX($B$7:$B738)+1)</f>
        <v>733</v>
      </c>
      <c r="C739" s="45">
        <f t="shared" si="140"/>
        <v>0</v>
      </c>
      <c r="D739" s="31"/>
      <c r="E739" s="32"/>
      <c r="F739" s="32"/>
      <c r="G739" s="33"/>
      <c r="H739" s="34"/>
      <c r="I739" s="31"/>
      <c r="J739" s="34"/>
      <c r="K739" s="40">
        <f t="shared" si="133"/>
        <v>0</v>
      </c>
      <c r="L739" s="41">
        <f t="shared" si="141"/>
        <v>0</v>
      </c>
      <c r="M739" s="10">
        <f t="shared" si="134"/>
        <v>0</v>
      </c>
      <c r="N739" s="42">
        <f t="shared" si="135"/>
        <v>0</v>
      </c>
      <c r="O739" s="43">
        <f t="shared" si="136"/>
        <v>0</v>
      </c>
      <c r="P739" s="32"/>
      <c r="Q739" s="35"/>
      <c r="R739" s="36"/>
      <c r="S739" s="32"/>
      <c r="T739" s="10">
        <f t="shared" si="137"/>
        <v>0</v>
      </c>
      <c r="U739" s="11">
        <f t="shared" si="138"/>
        <v>0</v>
      </c>
      <c r="V739" s="11">
        <f t="shared" si="142"/>
        <v>0</v>
      </c>
      <c r="W739" s="12" t="str">
        <f t="shared" si="139"/>
        <v/>
      </c>
      <c r="X739" s="13">
        <f t="shared" si="143"/>
        <v>0</v>
      </c>
      <c r="Y739" s="10">
        <f t="shared" si="144"/>
        <v>625.3199999999996</v>
      </c>
      <c r="AD739" s="29"/>
      <c r="AE739" s="29"/>
      <c r="AF739" s="29"/>
      <c r="AG739" s="29"/>
      <c r="AH739" s="29"/>
      <c r="AI739" s="29"/>
      <c r="AJ739" s="29"/>
      <c r="AK739" s="29"/>
      <c r="AL739" s="29"/>
      <c r="AM739" s="29"/>
      <c r="AN739" s="29"/>
      <c r="AO739" s="29"/>
      <c r="AP739" s="29"/>
    </row>
    <row r="740" spans="2:42" ht="12.75">
      <c r="B740" s="44">
        <f>IF($B739="№",1,MAX($B$7:$B739)+1)</f>
        <v>734</v>
      </c>
      <c r="C740" s="45">
        <f t="shared" si="140"/>
        <v>0</v>
      </c>
      <c r="D740" s="31"/>
      <c r="E740" s="32"/>
      <c r="F740" s="32"/>
      <c r="G740" s="33"/>
      <c r="H740" s="34"/>
      <c r="I740" s="31"/>
      <c r="J740" s="34"/>
      <c r="K740" s="40">
        <f t="shared" si="133"/>
        <v>0</v>
      </c>
      <c r="L740" s="41">
        <f t="shared" si="141"/>
        <v>0</v>
      </c>
      <c r="M740" s="10">
        <f t="shared" si="134"/>
        <v>0</v>
      </c>
      <c r="N740" s="42">
        <f t="shared" si="135"/>
        <v>0</v>
      </c>
      <c r="O740" s="43">
        <f t="shared" si="136"/>
        <v>0</v>
      </c>
      <c r="P740" s="32"/>
      <c r="Q740" s="35"/>
      <c r="R740" s="36"/>
      <c r="S740" s="32"/>
      <c r="T740" s="10">
        <f t="shared" si="137"/>
        <v>0</v>
      </c>
      <c r="U740" s="11">
        <f t="shared" si="138"/>
        <v>0</v>
      </c>
      <c r="V740" s="11">
        <f t="shared" si="142"/>
        <v>0</v>
      </c>
      <c r="W740" s="12" t="str">
        <f t="shared" si="139"/>
        <v/>
      </c>
      <c r="X740" s="13">
        <f t="shared" si="143"/>
        <v>0</v>
      </c>
      <c r="Y740" s="10">
        <f t="shared" si="144"/>
        <v>625.3199999999996</v>
      </c>
      <c r="AD740" s="29"/>
      <c r="AE740" s="29"/>
      <c r="AF740" s="29"/>
      <c r="AG740" s="29"/>
      <c r="AH740" s="29"/>
      <c r="AI740" s="29"/>
      <c r="AJ740" s="29"/>
      <c r="AK740" s="29"/>
      <c r="AL740" s="29"/>
      <c r="AM740" s="29"/>
      <c r="AN740" s="29"/>
      <c r="AO740" s="29"/>
      <c r="AP740" s="29"/>
    </row>
    <row r="741" spans="2:42" ht="12.75">
      <c r="B741" s="44">
        <f>IF($B740="№",1,MAX($B$7:$B740)+1)</f>
        <v>735</v>
      </c>
      <c r="C741" s="45">
        <f t="shared" si="140"/>
        <v>0</v>
      </c>
      <c r="D741" s="31"/>
      <c r="E741" s="32"/>
      <c r="F741" s="32"/>
      <c r="G741" s="33"/>
      <c r="H741" s="34"/>
      <c r="I741" s="31"/>
      <c r="J741" s="34"/>
      <c r="K741" s="40">
        <f t="shared" si="133"/>
        <v>0</v>
      </c>
      <c r="L741" s="41">
        <f t="shared" si="141"/>
        <v>0</v>
      </c>
      <c r="M741" s="10">
        <f t="shared" si="134"/>
        <v>0</v>
      </c>
      <c r="N741" s="42">
        <f t="shared" si="135"/>
        <v>0</v>
      </c>
      <c r="O741" s="43">
        <f t="shared" si="136"/>
        <v>0</v>
      </c>
      <c r="P741" s="32"/>
      <c r="Q741" s="35"/>
      <c r="R741" s="36"/>
      <c r="S741" s="32"/>
      <c r="T741" s="10">
        <f t="shared" si="137"/>
        <v>0</v>
      </c>
      <c r="U741" s="11">
        <f t="shared" si="138"/>
        <v>0</v>
      </c>
      <c r="V741" s="11">
        <f t="shared" si="142"/>
        <v>0</v>
      </c>
      <c r="W741" s="12" t="str">
        <f t="shared" si="139"/>
        <v/>
      </c>
      <c r="X741" s="13">
        <f t="shared" si="143"/>
        <v>0</v>
      </c>
      <c r="Y741" s="10">
        <f t="shared" si="144"/>
        <v>625.3199999999996</v>
      </c>
      <c r="AD741" s="29"/>
      <c r="AE741" s="29"/>
      <c r="AF741" s="29"/>
      <c r="AG741" s="29"/>
      <c r="AH741" s="29"/>
      <c r="AI741" s="29"/>
      <c r="AJ741" s="29"/>
      <c r="AK741" s="29"/>
      <c r="AL741" s="29"/>
      <c r="AM741" s="29"/>
      <c r="AN741" s="29"/>
      <c r="AO741" s="29"/>
      <c r="AP741" s="29"/>
    </row>
    <row r="742" spans="2:42" ht="12.75">
      <c r="B742" s="44">
        <f>IF($B741="№",1,MAX($B$7:$B741)+1)</f>
        <v>736</v>
      </c>
      <c r="C742" s="45">
        <f t="shared" si="140"/>
        <v>0</v>
      </c>
      <c r="D742" s="31"/>
      <c r="E742" s="32"/>
      <c r="F742" s="32"/>
      <c r="G742" s="33"/>
      <c r="H742" s="34"/>
      <c r="I742" s="31"/>
      <c r="J742" s="34"/>
      <c r="K742" s="40">
        <f t="shared" si="133"/>
        <v>0</v>
      </c>
      <c r="L742" s="41">
        <f t="shared" si="141"/>
        <v>0</v>
      </c>
      <c r="M742" s="10">
        <f t="shared" si="134"/>
        <v>0</v>
      </c>
      <c r="N742" s="42">
        <f t="shared" si="135"/>
        <v>0</v>
      </c>
      <c r="O742" s="43">
        <f t="shared" si="136"/>
        <v>0</v>
      </c>
      <c r="P742" s="32"/>
      <c r="Q742" s="35"/>
      <c r="R742" s="36"/>
      <c r="S742" s="32"/>
      <c r="T742" s="10">
        <f t="shared" si="137"/>
        <v>0</v>
      </c>
      <c r="U742" s="11">
        <f t="shared" si="138"/>
        <v>0</v>
      </c>
      <c r="V742" s="11">
        <f t="shared" si="142"/>
        <v>0</v>
      </c>
      <c r="W742" s="12" t="str">
        <f t="shared" si="139"/>
        <v/>
      </c>
      <c r="X742" s="13">
        <f t="shared" si="143"/>
        <v>0</v>
      </c>
      <c r="Y742" s="10">
        <f t="shared" si="144"/>
        <v>625.3199999999996</v>
      </c>
      <c r="AD742" s="29"/>
      <c r="AE742" s="29"/>
      <c r="AF742" s="29"/>
      <c r="AG742" s="29"/>
      <c r="AH742" s="29"/>
      <c r="AI742" s="29"/>
      <c r="AJ742" s="29"/>
      <c r="AK742" s="29"/>
      <c r="AL742" s="29"/>
      <c r="AM742" s="29"/>
      <c r="AN742" s="29"/>
      <c r="AO742" s="29"/>
      <c r="AP742" s="29"/>
    </row>
    <row r="743" spans="2:42" ht="12.75">
      <c r="B743" s="44">
        <f>IF($B742="№",1,MAX($B$7:$B742)+1)</f>
        <v>737</v>
      </c>
      <c r="C743" s="45">
        <f t="shared" si="140"/>
        <v>0</v>
      </c>
      <c r="D743" s="31"/>
      <c r="E743" s="32"/>
      <c r="F743" s="32"/>
      <c r="G743" s="33"/>
      <c r="H743" s="34"/>
      <c r="I743" s="31"/>
      <c r="J743" s="34"/>
      <c r="K743" s="40">
        <f t="shared" si="133"/>
        <v>0</v>
      </c>
      <c r="L743" s="41">
        <f t="shared" si="141"/>
        <v>0</v>
      </c>
      <c r="M743" s="10">
        <f t="shared" si="134"/>
        <v>0</v>
      </c>
      <c r="N743" s="42">
        <f t="shared" si="135"/>
        <v>0</v>
      </c>
      <c r="O743" s="43">
        <f t="shared" si="136"/>
        <v>0</v>
      </c>
      <c r="P743" s="32"/>
      <c r="Q743" s="35"/>
      <c r="R743" s="36"/>
      <c r="S743" s="32"/>
      <c r="T743" s="10">
        <f t="shared" si="137"/>
        <v>0</v>
      </c>
      <c r="U743" s="11">
        <f t="shared" si="138"/>
        <v>0</v>
      </c>
      <c r="V743" s="11">
        <f t="shared" si="142"/>
        <v>0</v>
      </c>
      <c r="W743" s="12" t="str">
        <f t="shared" si="139"/>
        <v/>
      </c>
      <c r="X743" s="13">
        <f t="shared" si="143"/>
        <v>0</v>
      </c>
      <c r="Y743" s="10">
        <f t="shared" si="144"/>
        <v>625.3199999999996</v>
      </c>
      <c r="AD743" s="29"/>
      <c r="AE743" s="29"/>
      <c r="AF743" s="29"/>
      <c r="AG743" s="29"/>
      <c r="AH743" s="29"/>
      <c r="AI743" s="29"/>
      <c r="AJ743" s="29"/>
      <c r="AK743" s="29"/>
      <c r="AL743" s="29"/>
      <c r="AM743" s="29"/>
      <c r="AN743" s="29"/>
      <c r="AO743" s="29"/>
      <c r="AP743" s="29"/>
    </row>
    <row r="744" spans="2:42" ht="12.75">
      <c r="B744" s="44">
        <f>IF($B743="№",1,MAX($B$7:$B743)+1)</f>
        <v>738</v>
      </c>
      <c r="C744" s="45">
        <f t="shared" si="140"/>
        <v>0</v>
      </c>
      <c r="D744" s="31"/>
      <c r="E744" s="32"/>
      <c r="F744" s="32"/>
      <c r="G744" s="33"/>
      <c r="H744" s="34"/>
      <c r="I744" s="31"/>
      <c r="J744" s="34"/>
      <c r="K744" s="40">
        <f t="shared" si="133"/>
        <v>0</v>
      </c>
      <c r="L744" s="41">
        <f t="shared" si="141"/>
        <v>0</v>
      </c>
      <c r="M744" s="10">
        <f t="shared" si="134"/>
        <v>0</v>
      </c>
      <c r="N744" s="42">
        <f t="shared" si="135"/>
        <v>0</v>
      </c>
      <c r="O744" s="43">
        <f t="shared" si="136"/>
        <v>0</v>
      </c>
      <c r="P744" s="32"/>
      <c r="Q744" s="35"/>
      <c r="R744" s="36"/>
      <c r="S744" s="32"/>
      <c r="T744" s="10">
        <f t="shared" si="137"/>
        <v>0</v>
      </c>
      <c r="U744" s="11">
        <f t="shared" si="138"/>
        <v>0</v>
      </c>
      <c r="V744" s="11">
        <f t="shared" si="142"/>
        <v>0</v>
      </c>
      <c r="W744" s="12" t="str">
        <f t="shared" si="139"/>
        <v/>
      </c>
      <c r="X744" s="13">
        <f t="shared" si="143"/>
        <v>0</v>
      </c>
      <c r="Y744" s="10">
        <f t="shared" si="144"/>
        <v>625.3199999999996</v>
      </c>
      <c r="AD744" s="29"/>
      <c r="AE744" s="29"/>
      <c r="AF744" s="29"/>
      <c r="AG744" s="29"/>
      <c r="AH744" s="29"/>
      <c r="AI744" s="29"/>
      <c r="AJ744" s="29"/>
      <c r="AK744" s="29"/>
      <c r="AL744" s="29"/>
      <c r="AM744" s="29"/>
      <c r="AN744" s="29"/>
      <c r="AO744" s="29"/>
      <c r="AP744" s="29"/>
    </row>
    <row r="745" spans="2:42" ht="12.75">
      <c r="B745" s="44">
        <f>IF($B744="№",1,MAX($B$7:$B744)+1)</f>
        <v>739</v>
      </c>
      <c r="C745" s="45">
        <f t="shared" si="140"/>
        <v>0</v>
      </c>
      <c r="D745" s="31"/>
      <c r="E745" s="32"/>
      <c r="F745" s="32"/>
      <c r="G745" s="33"/>
      <c r="H745" s="34"/>
      <c r="I745" s="31"/>
      <c r="J745" s="34"/>
      <c r="K745" s="40">
        <f t="shared" si="133"/>
        <v>0</v>
      </c>
      <c r="L745" s="41">
        <f t="shared" si="141"/>
        <v>0</v>
      </c>
      <c r="M745" s="10">
        <f t="shared" si="134"/>
        <v>0</v>
      </c>
      <c r="N745" s="42">
        <f t="shared" si="135"/>
        <v>0</v>
      </c>
      <c r="O745" s="43">
        <f t="shared" si="136"/>
        <v>0</v>
      </c>
      <c r="P745" s="32"/>
      <c r="Q745" s="35"/>
      <c r="R745" s="36"/>
      <c r="S745" s="32"/>
      <c r="T745" s="10">
        <f t="shared" si="137"/>
        <v>0</v>
      </c>
      <c r="U745" s="11">
        <f t="shared" si="138"/>
        <v>0</v>
      </c>
      <c r="V745" s="11">
        <f t="shared" si="142"/>
        <v>0</v>
      </c>
      <c r="W745" s="12" t="str">
        <f t="shared" si="139"/>
        <v/>
      </c>
      <c r="X745" s="13">
        <f t="shared" si="143"/>
        <v>0</v>
      </c>
      <c r="Y745" s="10">
        <f t="shared" si="144"/>
        <v>625.3199999999996</v>
      </c>
      <c r="AD745" s="29"/>
      <c r="AE745" s="29"/>
      <c r="AF745" s="29"/>
      <c r="AG745" s="29"/>
      <c r="AH745" s="29"/>
      <c r="AI745" s="29"/>
      <c r="AJ745" s="29"/>
      <c r="AK745" s="29"/>
      <c r="AL745" s="29"/>
      <c r="AM745" s="29"/>
      <c r="AN745" s="29"/>
      <c r="AO745" s="29"/>
      <c r="AP745" s="29"/>
    </row>
    <row r="746" spans="2:42" ht="12.75">
      <c r="B746" s="44">
        <f>IF($B745="№",1,MAX($B$7:$B745)+1)</f>
        <v>740</v>
      </c>
      <c r="C746" s="45">
        <f t="shared" si="140"/>
        <v>0</v>
      </c>
      <c r="D746" s="31"/>
      <c r="E746" s="32"/>
      <c r="F746" s="32"/>
      <c r="G746" s="33"/>
      <c r="H746" s="34"/>
      <c r="I746" s="31"/>
      <c r="J746" s="34"/>
      <c r="K746" s="40">
        <f t="shared" si="133"/>
        <v>0</v>
      </c>
      <c r="L746" s="41">
        <f t="shared" si="141"/>
        <v>0</v>
      </c>
      <c r="M746" s="10">
        <f t="shared" si="134"/>
        <v>0</v>
      </c>
      <c r="N746" s="42">
        <f t="shared" si="135"/>
        <v>0</v>
      </c>
      <c r="O746" s="43">
        <f t="shared" si="136"/>
        <v>0</v>
      </c>
      <c r="P746" s="32"/>
      <c r="Q746" s="35"/>
      <c r="R746" s="36"/>
      <c r="S746" s="32"/>
      <c r="T746" s="10">
        <f t="shared" si="137"/>
        <v>0</v>
      </c>
      <c r="U746" s="11">
        <f t="shared" si="138"/>
        <v>0</v>
      </c>
      <c r="V746" s="11">
        <f t="shared" si="142"/>
        <v>0</v>
      </c>
      <c r="W746" s="12" t="str">
        <f t="shared" si="139"/>
        <v/>
      </c>
      <c r="X746" s="13">
        <f t="shared" si="143"/>
        <v>0</v>
      </c>
      <c r="Y746" s="10">
        <f t="shared" si="144"/>
        <v>625.3199999999996</v>
      </c>
      <c r="AD746" s="29"/>
      <c r="AE746" s="29"/>
      <c r="AF746" s="29"/>
      <c r="AG746" s="29"/>
      <c r="AH746" s="29"/>
      <c r="AI746" s="29"/>
      <c r="AJ746" s="29"/>
      <c r="AK746" s="29"/>
      <c r="AL746" s="29"/>
      <c r="AM746" s="29"/>
      <c r="AN746" s="29"/>
      <c r="AO746" s="29"/>
      <c r="AP746" s="29"/>
    </row>
    <row r="747" spans="2:42" ht="12.75">
      <c r="B747" s="44">
        <f>IF($B746="№",1,MAX($B$7:$B746)+1)</f>
        <v>741</v>
      </c>
      <c r="C747" s="45">
        <f t="shared" si="140"/>
        <v>0</v>
      </c>
      <c r="D747" s="31"/>
      <c r="E747" s="32"/>
      <c r="F747" s="32"/>
      <c r="G747" s="33"/>
      <c r="H747" s="34"/>
      <c r="I747" s="31"/>
      <c r="J747" s="34"/>
      <c r="K747" s="40">
        <f t="shared" si="133"/>
        <v>0</v>
      </c>
      <c r="L747" s="41">
        <f t="shared" si="141"/>
        <v>0</v>
      </c>
      <c r="M747" s="10">
        <f t="shared" si="134"/>
        <v>0</v>
      </c>
      <c r="N747" s="42">
        <f t="shared" si="135"/>
        <v>0</v>
      </c>
      <c r="O747" s="43">
        <f t="shared" si="136"/>
        <v>0</v>
      </c>
      <c r="P747" s="32"/>
      <c r="Q747" s="35"/>
      <c r="R747" s="36"/>
      <c r="S747" s="32"/>
      <c r="T747" s="10">
        <f t="shared" si="137"/>
        <v>0</v>
      </c>
      <c r="U747" s="11">
        <f t="shared" si="138"/>
        <v>0</v>
      </c>
      <c r="V747" s="11">
        <f t="shared" si="142"/>
        <v>0</v>
      </c>
      <c r="W747" s="12" t="str">
        <f t="shared" si="139"/>
        <v/>
      </c>
      <c r="X747" s="13">
        <f t="shared" si="143"/>
        <v>0</v>
      </c>
      <c r="Y747" s="10">
        <f t="shared" si="144"/>
        <v>625.3199999999996</v>
      </c>
      <c r="AD747" s="29"/>
      <c r="AE747" s="29"/>
      <c r="AF747" s="29"/>
      <c r="AG747" s="29"/>
      <c r="AH747" s="29"/>
      <c r="AI747" s="29"/>
      <c r="AJ747" s="29"/>
      <c r="AK747" s="29"/>
      <c r="AL747" s="29"/>
      <c r="AM747" s="29"/>
      <c r="AN747" s="29"/>
      <c r="AO747" s="29"/>
      <c r="AP747" s="29"/>
    </row>
    <row r="748" spans="2:42" ht="12.75">
      <c r="B748" s="44">
        <f>IF($B747="№",1,MAX($B$7:$B747)+1)</f>
        <v>742</v>
      </c>
      <c r="C748" s="45">
        <f t="shared" si="140"/>
        <v>0</v>
      </c>
      <c r="D748" s="31"/>
      <c r="E748" s="32"/>
      <c r="F748" s="32"/>
      <c r="G748" s="33"/>
      <c r="H748" s="34"/>
      <c r="I748" s="31"/>
      <c r="J748" s="34"/>
      <c r="K748" s="40">
        <f t="shared" si="133"/>
        <v>0</v>
      </c>
      <c r="L748" s="41">
        <f t="shared" si="141"/>
        <v>0</v>
      </c>
      <c r="M748" s="10">
        <f t="shared" si="134"/>
        <v>0</v>
      </c>
      <c r="N748" s="42">
        <f t="shared" si="135"/>
        <v>0</v>
      </c>
      <c r="O748" s="43">
        <f t="shared" si="136"/>
        <v>0</v>
      </c>
      <c r="P748" s="32"/>
      <c r="Q748" s="35"/>
      <c r="R748" s="36"/>
      <c r="S748" s="32"/>
      <c r="T748" s="10">
        <f t="shared" si="137"/>
        <v>0</v>
      </c>
      <c r="U748" s="11">
        <f t="shared" si="138"/>
        <v>0</v>
      </c>
      <c r="V748" s="11">
        <f t="shared" si="142"/>
        <v>0</v>
      </c>
      <c r="W748" s="12" t="str">
        <f t="shared" si="139"/>
        <v/>
      </c>
      <c r="X748" s="13">
        <f t="shared" si="143"/>
        <v>0</v>
      </c>
      <c r="Y748" s="10">
        <f t="shared" si="144"/>
        <v>625.3199999999996</v>
      </c>
      <c r="AD748" s="29"/>
      <c r="AE748" s="29"/>
      <c r="AF748" s="29"/>
      <c r="AG748" s="29"/>
      <c r="AH748" s="29"/>
      <c r="AI748" s="29"/>
      <c r="AJ748" s="29"/>
      <c r="AK748" s="29"/>
      <c r="AL748" s="29"/>
      <c r="AM748" s="29"/>
      <c r="AN748" s="29"/>
      <c r="AO748" s="29"/>
      <c r="AP748" s="29"/>
    </row>
    <row r="749" spans="2:42" ht="12.75">
      <c r="B749" s="44">
        <f>IF($B748="№",1,MAX($B$7:$B748)+1)</f>
        <v>743</v>
      </c>
      <c r="C749" s="45">
        <f t="shared" si="140"/>
        <v>0</v>
      </c>
      <c r="D749" s="31"/>
      <c r="E749" s="32"/>
      <c r="F749" s="32"/>
      <c r="G749" s="33"/>
      <c r="H749" s="34"/>
      <c r="I749" s="31"/>
      <c r="J749" s="34"/>
      <c r="K749" s="40">
        <f t="shared" si="133"/>
        <v>0</v>
      </c>
      <c r="L749" s="41">
        <f t="shared" si="141"/>
        <v>0</v>
      </c>
      <c r="M749" s="10">
        <f t="shared" si="134"/>
        <v>0</v>
      </c>
      <c r="N749" s="42">
        <f t="shared" si="135"/>
        <v>0</v>
      </c>
      <c r="O749" s="43">
        <f t="shared" si="136"/>
        <v>0</v>
      </c>
      <c r="P749" s="32"/>
      <c r="Q749" s="35"/>
      <c r="R749" s="36"/>
      <c r="S749" s="32"/>
      <c r="T749" s="10">
        <f t="shared" si="137"/>
        <v>0</v>
      </c>
      <c r="U749" s="11">
        <f t="shared" si="138"/>
        <v>0</v>
      </c>
      <c r="V749" s="11">
        <f t="shared" si="142"/>
        <v>0</v>
      </c>
      <c r="W749" s="12" t="str">
        <f t="shared" si="139"/>
        <v/>
      </c>
      <c r="X749" s="13">
        <f t="shared" si="143"/>
        <v>0</v>
      </c>
      <c r="Y749" s="10">
        <f t="shared" si="144"/>
        <v>625.3199999999996</v>
      </c>
      <c r="AD749" s="29"/>
      <c r="AE749" s="29"/>
      <c r="AF749" s="29"/>
      <c r="AG749" s="29"/>
      <c r="AH749" s="29"/>
      <c r="AI749" s="29"/>
      <c r="AJ749" s="29"/>
      <c r="AK749" s="29"/>
      <c r="AL749" s="29"/>
      <c r="AM749" s="29"/>
      <c r="AN749" s="29"/>
      <c r="AO749" s="29"/>
      <c r="AP749" s="29"/>
    </row>
    <row r="750" spans="2:42" ht="12.75">
      <c r="B750" s="44">
        <f>IF($B749="№",1,MAX($B$7:$B749)+1)</f>
        <v>744</v>
      </c>
      <c r="C750" s="45">
        <f t="shared" si="140"/>
        <v>0</v>
      </c>
      <c r="D750" s="31"/>
      <c r="E750" s="32"/>
      <c r="F750" s="32"/>
      <c r="G750" s="33"/>
      <c r="H750" s="34"/>
      <c r="I750" s="31"/>
      <c r="J750" s="34"/>
      <c r="K750" s="40">
        <f t="shared" si="133"/>
        <v>0</v>
      </c>
      <c r="L750" s="41">
        <f t="shared" si="141"/>
        <v>0</v>
      </c>
      <c r="M750" s="10">
        <f t="shared" si="134"/>
        <v>0</v>
      </c>
      <c r="N750" s="42">
        <f t="shared" si="135"/>
        <v>0</v>
      </c>
      <c r="O750" s="43">
        <f t="shared" si="136"/>
        <v>0</v>
      </c>
      <c r="P750" s="32"/>
      <c r="Q750" s="35"/>
      <c r="R750" s="36"/>
      <c r="S750" s="32"/>
      <c r="T750" s="10">
        <f t="shared" si="137"/>
        <v>0</v>
      </c>
      <c r="U750" s="11">
        <f t="shared" si="138"/>
        <v>0</v>
      </c>
      <c r="V750" s="11">
        <f t="shared" si="142"/>
        <v>0</v>
      </c>
      <c r="W750" s="12" t="str">
        <f t="shared" si="139"/>
        <v/>
      </c>
      <c r="X750" s="13">
        <f t="shared" si="143"/>
        <v>0</v>
      </c>
      <c r="Y750" s="10">
        <f t="shared" si="144"/>
        <v>625.3199999999996</v>
      </c>
      <c r="AD750" s="29"/>
      <c r="AE750" s="29"/>
      <c r="AF750" s="29"/>
      <c r="AG750" s="29"/>
      <c r="AH750" s="29"/>
      <c r="AI750" s="29"/>
      <c r="AJ750" s="29"/>
      <c r="AK750" s="29"/>
      <c r="AL750" s="29"/>
      <c r="AM750" s="29"/>
      <c r="AN750" s="29"/>
      <c r="AO750" s="29"/>
      <c r="AP750" s="29"/>
    </row>
    <row r="751" spans="2:42" ht="12.75">
      <c r="B751" s="44">
        <f>IF($B750="№",1,MAX($B$7:$B750)+1)</f>
        <v>745</v>
      </c>
      <c r="C751" s="45">
        <f t="shared" si="140"/>
        <v>0</v>
      </c>
      <c r="D751" s="31"/>
      <c r="E751" s="32"/>
      <c r="F751" s="32"/>
      <c r="G751" s="33"/>
      <c r="H751" s="34"/>
      <c r="I751" s="31"/>
      <c r="J751" s="34"/>
      <c r="K751" s="40">
        <f t="shared" si="133"/>
        <v>0</v>
      </c>
      <c r="L751" s="41">
        <f t="shared" si="141"/>
        <v>0</v>
      </c>
      <c r="M751" s="10">
        <f t="shared" si="134"/>
        <v>0</v>
      </c>
      <c r="N751" s="42">
        <f t="shared" si="135"/>
        <v>0</v>
      </c>
      <c r="O751" s="43">
        <f t="shared" si="136"/>
        <v>0</v>
      </c>
      <c r="P751" s="32"/>
      <c r="Q751" s="35"/>
      <c r="R751" s="36"/>
      <c r="S751" s="32"/>
      <c r="T751" s="10">
        <f t="shared" si="137"/>
        <v>0</v>
      </c>
      <c r="U751" s="11">
        <f t="shared" si="138"/>
        <v>0</v>
      </c>
      <c r="V751" s="11">
        <f t="shared" si="142"/>
        <v>0</v>
      </c>
      <c r="W751" s="12" t="str">
        <f t="shared" si="139"/>
        <v/>
      </c>
      <c r="X751" s="13">
        <f t="shared" si="143"/>
        <v>0</v>
      </c>
      <c r="Y751" s="10">
        <f t="shared" si="144"/>
        <v>625.3199999999996</v>
      </c>
      <c r="AD751" s="29"/>
      <c r="AE751" s="29"/>
      <c r="AF751" s="29"/>
      <c r="AG751" s="29"/>
      <c r="AH751" s="29"/>
      <c r="AI751" s="29"/>
      <c r="AJ751" s="29"/>
      <c r="AK751" s="29"/>
      <c r="AL751" s="29"/>
      <c r="AM751" s="29"/>
      <c r="AN751" s="29"/>
      <c r="AO751" s="29"/>
      <c r="AP751" s="29"/>
    </row>
    <row r="752" spans="2:42" ht="12.75">
      <c r="B752" s="44">
        <f>IF($B751="№",1,MAX($B$7:$B751)+1)</f>
        <v>746</v>
      </c>
      <c r="C752" s="45">
        <f t="shared" si="140"/>
        <v>0</v>
      </c>
      <c r="D752" s="31"/>
      <c r="E752" s="32"/>
      <c r="F752" s="32"/>
      <c r="G752" s="33"/>
      <c r="H752" s="34"/>
      <c r="I752" s="31"/>
      <c r="J752" s="34"/>
      <c r="K752" s="40">
        <f t="shared" si="133"/>
        <v>0</v>
      </c>
      <c r="L752" s="41">
        <f t="shared" si="141"/>
        <v>0</v>
      </c>
      <c r="M752" s="10">
        <f t="shared" si="134"/>
        <v>0</v>
      </c>
      <c r="N752" s="42">
        <f t="shared" si="135"/>
        <v>0</v>
      </c>
      <c r="O752" s="43">
        <f t="shared" si="136"/>
        <v>0</v>
      </c>
      <c r="P752" s="32"/>
      <c r="Q752" s="35"/>
      <c r="R752" s="36"/>
      <c r="S752" s="32"/>
      <c r="T752" s="10">
        <f t="shared" si="137"/>
        <v>0</v>
      </c>
      <c r="U752" s="11">
        <f t="shared" si="138"/>
        <v>0</v>
      </c>
      <c r="V752" s="11">
        <f t="shared" si="142"/>
        <v>0</v>
      </c>
      <c r="W752" s="12" t="str">
        <f t="shared" si="139"/>
        <v/>
      </c>
      <c r="X752" s="13">
        <f t="shared" si="143"/>
        <v>0</v>
      </c>
      <c r="Y752" s="10">
        <f t="shared" si="144"/>
        <v>625.3199999999996</v>
      </c>
      <c r="AD752" s="29"/>
      <c r="AE752" s="29"/>
      <c r="AF752" s="29"/>
      <c r="AG752" s="29"/>
      <c r="AH752" s="29"/>
      <c r="AI752" s="29"/>
      <c r="AJ752" s="29"/>
      <c r="AK752" s="29"/>
      <c r="AL752" s="29"/>
      <c r="AM752" s="29"/>
      <c r="AN752" s="29"/>
      <c r="AO752" s="29"/>
      <c r="AP752" s="29"/>
    </row>
    <row r="753" spans="2:42" ht="12.75">
      <c r="B753" s="44">
        <f>IF($B752="№",1,MAX($B$7:$B752)+1)</f>
        <v>747</v>
      </c>
      <c r="C753" s="45">
        <f t="shared" si="140"/>
        <v>0</v>
      </c>
      <c r="D753" s="31"/>
      <c r="E753" s="32"/>
      <c r="F753" s="32"/>
      <c r="G753" s="33"/>
      <c r="H753" s="34"/>
      <c r="I753" s="31"/>
      <c r="J753" s="34"/>
      <c r="K753" s="40">
        <f t="shared" si="133"/>
        <v>0</v>
      </c>
      <c r="L753" s="41">
        <f t="shared" si="141"/>
        <v>0</v>
      </c>
      <c r="M753" s="10">
        <f t="shared" si="134"/>
        <v>0</v>
      </c>
      <c r="N753" s="42">
        <f t="shared" si="135"/>
        <v>0</v>
      </c>
      <c r="O753" s="43">
        <f t="shared" si="136"/>
        <v>0</v>
      </c>
      <c r="P753" s="32"/>
      <c r="Q753" s="35"/>
      <c r="R753" s="36"/>
      <c r="S753" s="32"/>
      <c r="T753" s="10">
        <f t="shared" si="137"/>
        <v>0</v>
      </c>
      <c r="U753" s="11">
        <f t="shared" si="138"/>
        <v>0</v>
      </c>
      <c r="V753" s="11">
        <f t="shared" si="142"/>
        <v>0</v>
      </c>
      <c r="W753" s="12" t="str">
        <f t="shared" si="139"/>
        <v/>
      </c>
      <c r="X753" s="13">
        <f t="shared" si="143"/>
        <v>0</v>
      </c>
      <c r="Y753" s="10">
        <f t="shared" si="144"/>
        <v>625.3199999999996</v>
      </c>
      <c r="AD753" s="29"/>
      <c r="AE753" s="29"/>
      <c r="AF753" s="29"/>
      <c r="AG753" s="29"/>
      <c r="AH753" s="29"/>
      <c r="AI753" s="29"/>
      <c r="AJ753" s="29"/>
      <c r="AK753" s="29"/>
      <c r="AL753" s="29"/>
      <c r="AM753" s="29"/>
      <c r="AN753" s="29"/>
      <c r="AO753" s="29"/>
      <c r="AP753" s="29"/>
    </row>
    <row r="754" spans="2:42" ht="12.75">
      <c r="B754" s="44">
        <f>IF($B753="№",1,MAX($B$7:$B753)+1)</f>
        <v>748</v>
      </c>
      <c r="C754" s="45">
        <f t="shared" si="140"/>
        <v>0</v>
      </c>
      <c r="D754" s="31"/>
      <c r="E754" s="32"/>
      <c r="F754" s="32"/>
      <c r="G754" s="33"/>
      <c r="H754" s="34"/>
      <c r="I754" s="31"/>
      <c r="J754" s="34"/>
      <c r="K754" s="40">
        <f t="shared" si="133"/>
        <v>0</v>
      </c>
      <c r="L754" s="41">
        <f t="shared" si="141"/>
        <v>0</v>
      </c>
      <c r="M754" s="10">
        <f t="shared" si="134"/>
        <v>0</v>
      </c>
      <c r="N754" s="42">
        <f t="shared" si="135"/>
        <v>0</v>
      </c>
      <c r="O754" s="43">
        <f t="shared" si="136"/>
        <v>0</v>
      </c>
      <c r="P754" s="32"/>
      <c r="Q754" s="35"/>
      <c r="R754" s="36"/>
      <c r="S754" s="32"/>
      <c r="T754" s="10">
        <f t="shared" si="137"/>
        <v>0</v>
      </c>
      <c r="U754" s="11">
        <f t="shared" si="138"/>
        <v>0</v>
      </c>
      <c r="V754" s="11">
        <f t="shared" si="142"/>
        <v>0</v>
      </c>
      <c r="W754" s="12" t="str">
        <f t="shared" si="139"/>
        <v/>
      </c>
      <c r="X754" s="13">
        <f t="shared" si="143"/>
        <v>0</v>
      </c>
      <c r="Y754" s="10">
        <f t="shared" si="144"/>
        <v>625.3199999999996</v>
      </c>
      <c r="AD754" s="29"/>
      <c r="AE754" s="29"/>
      <c r="AF754" s="29"/>
      <c r="AG754" s="29"/>
      <c r="AH754" s="29"/>
      <c r="AI754" s="29"/>
      <c r="AJ754" s="29"/>
      <c r="AK754" s="29"/>
      <c r="AL754" s="29"/>
      <c r="AM754" s="29"/>
      <c r="AN754" s="29"/>
      <c r="AO754" s="29"/>
      <c r="AP754" s="29"/>
    </row>
    <row r="755" spans="2:42" ht="12.75">
      <c r="B755" s="44">
        <f>IF($B754="№",1,MAX($B$7:$B754)+1)</f>
        <v>749</v>
      </c>
      <c r="C755" s="45">
        <f t="shared" si="140"/>
        <v>0</v>
      </c>
      <c r="D755" s="31"/>
      <c r="E755" s="32"/>
      <c r="F755" s="32"/>
      <c r="G755" s="33"/>
      <c r="H755" s="34"/>
      <c r="I755" s="31"/>
      <c r="J755" s="34"/>
      <c r="K755" s="40">
        <f t="shared" si="133"/>
        <v>0</v>
      </c>
      <c r="L755" s="41">
        <f t="shared" si="141"/>
        <v>0</v>
      </c>
      <c r="M755" s="10">
        <f t="shared" si="134"/>
        <v>0</v>
      </c>
      <c r="N755" s="42">
        <f t="shared" si="135"/>
        <v>0</v>
      </c>
      <c r="O755" s="43">
        <f t="shared" si="136"/>
        <v>0</v>
      </c>
      <c r="P755" s="32"/>
      <c r="Q755" s="35"/>
      <c r="R755" s="36"/>
      <c r="S755" s="32"/>
      <c r="T755" s="10">
        <f t="shared" si="137"/>
        <v>0</v>
      </c>
      <c r="U755" s="11">
        <f t="shared" si="138"/>
        <v>0</v>
      </c>
      <c r="V755" s="11">
        <f t="shared" si="142"/>
        <v>0</v>
      </c>
      <c r="W755" s="12" t="str">
        <f t="shared" si="139"/>
        <v/>
      </c>
      <c r="X755" s="13">
        <f t="shared" si="143"/>
        <v>0</v>
      </c>
      <c r="Y755" s="10">
        <f t="shared" si="144"/>
        <v>625.3199999999996</v>
      </c>
      <c r="AD755" s="29"/>
      <c r="AE755" s="29"/>
      <c r="AF755" s="29"/>
      <c r="AG755" s="29"/>
      <c r="AH755" s="29"/>
      <c r="AI755" s="29"/>
      <c r="AJ755" s="29"/>
      <c r="AK755" s="29"/>
      <c r="AL755" s="29"/>
      <c r="AM755" s="29"/>
      <c r="AN755" s="29"/>
      <c r="AO755" s="29"/>
      <c r="AP755" s="29"/>
    </row>
    <row r="756" spans="2:42" ht="12.75">
      <c r="B756" s="44">
        <f>IF($B755="№",1,MAX($B$7:$B755)+1)</f>
        <v>750</v>
      </c>
      <c r="C756" s="45">
        <f t="shared" si="140"/>
        <v>0</v>
      </c>
      <c r="D756" s="31"/>
      <c r="E756" s="32"/>
      <c r="F756" s="32"/>
      <c r="G756" s="33"/>
      <c r="H756" s="34"/>
      <c r="I756" s="31"/>
      <c r="J756" s="34"/>
      <c r="K756" s="40">
        <f t="shared" si="133"/>
        <v>0</v>
      </c>
      <c r="L756" s="41">
        <f t="shared" si="141"/>
        <v>0</v>
      </c>
      <c r="M756" s="10">
        <f t="shared" si="134"/>
        <v>0</v>
      </c>
      <c r="N756" s="42">
        <f t="shared" si="135"/>
        <v>0</v>
      </c>
      <c r="O756" s="43">
        <f t="shared" si="136"/>
        <v>0</v>
      </c>
      <c r="P756" s="32"/>
      <c r="Q756" s="35"/>
      <c r="R756" s="36"/>
      <c r="S756" s="32"/>
      <c r="T756" s="10">
        <f t="shared" si="137"/>
        <v>0</v>
      </c>
      <c r="U756" s="11">
        <f t="shared" si="138"/>
        <v>0</v>
      </c>
      <c r="V756" s="11">
        <f t="shared" si="142"/>
        <v>0</v>
      </c>
      <c r="W756" s="12" t="str">
        <f t="shared" si="139"/>
        <v/>
      </c>
      <c r="X756" s="13">
        <f t="shared" si="143"/>
        <v>0</v>
      </c>
      <c r="Y756" s="10">
        <f t="shared" si="144"/>
        <v>625.3199999999996</v>
      </c>
      <c r="AD756" s="29"/>
      <c r="AE756" s="29"/>
      <c r="AF756" s="29"/>
      <c r="AG756" s="29"/>
      <c r="AH756" s="29"/>
      <c r="AI756" s="29"/>
      <c r="AJ756" s="29"/>
      <c r="AK756" s="29"/>
      <c r="AL756" s="29"/>
      <c r="AM756" s="29"/>
      <c r="AN756" s="29"/>
      <c r="AO756" s="29"/>
      <c r="AP756" s="29"/>
    </row>
    <row r="757" spans="2:42" ht="12.75">
      <c r="B757" s="44">
        <f>IF($B756="№",1,MAX($B$7:$B756)+1)</f>
        <v>751</v>
      </c>
      <c r="C757" s="45">
        <f t="shared" si="140"/>
        <v>0</v>
      </c>
      <c r="D757" s="31"/>
      <c r="E757" s="32"/>
      <c r="F757" s="32"/>
      <c r="G757" s="33"/>
      <c r="H757" s="34"/>
      <c r="I757" s="31"/>
      <c r="J757" s="34"/>
      <c r="K757" s="40">
        <f t="shared" si="133"/>
        <v>0</v>
      </c>
      <c r="L757" s="41">
        <f t="shared" si="141"/>
        <v>0</v>
      </c>
      <c r="M757" s="10">
        <f t="shared" si="134"/>
        <v>0</v>
      </c>
      <c r="N757" s="42">
        <f t="shared" si="135"/>
        <v>0</v>
      </c>
      <c r="O757" s="43">
        <f t="shared" si="136"/>
        <v>0</v>
      </c>
      <c r="P757" s="32"/>
      <c r="Q757" s="35"/>
      <c r="R757" s="36"/>
      <c r="S757" s="32"/>
      <c r="T757" s="10">
        <f t="shared" si="137"/>
        <v>0</v>
      </c>
      <c r="U757" s="11">
        <f t="shared" si="138"/>
        <v>0</v>
      </c>
      <c r="V757" s="11">
        <f t="shared" si="142"/>
        <v>0</v>
      </c>
      <c r="W757" s="12" t="str">
        <f t="shared" si="139"/>
        <v/>
      </c>
      <c r="X757" s="13">
        <f t="shared" si="143"/>
        <v>0</v>
      </c>
      <c r="Y757" s="10">
        <f t="shared" si="144"/>
        <v>625.3199999999996</v>
      </c>
      <c r="AD757" s="29"/>
      <c r="AE757" s="29"/>
      <c r="AF757" s="29"/>
      <c r="AG757" s="29"/>
      <c r="AH757" s="29"/>
      <c r="AI757" s="29"/>
      <c r="AJ757" s="29"/>
      <c r="AK757" s="29"/>
      <c r="AL757" s="29"/>
      <c r="AM757" s="29"/>
      <c r="AN757" s="29"/>
      <c r="AO757" s="29"/>
      <c r="AP757" s="29"/>
    </row>
    <row r="758" spans="2:42" ht="12.75">
      <c r="B758" s="44">
        <f>IF($B757="№",1,MAX($B$7:$B757)+1)</f>
        <v>752</v>
      </c>
      <c r="C758" s="45">
        <f t="shared" si="140"/>
        <v>0</v>
      </c>
      <c r="D758" s="31"/>
      <c r="E758" s="32"/>
      <c r="F758" s="32"/>
      <c r="G758" s="33"/>
      <c r="H758" s="34"/>
      <c r="I758" s="31"/>
      <c r="J758" s="34"/>
      <c r="K758" s="40">
        <f t="shared" si="133"/>
        <v>0</v>
      </c>
      <c r="L758" s="41">
        <f t="shared" si="141"/>
        <v>0</v>
      </c>
      <c r="M758" s="10">
        <f t="shared" si="134"/>
        <v>0</v>
      </c>
      <c r="N758" s="42">
        <f t="shared" si="135"/>
        <v>0</v>
      </c>
      <c r="O758" s="43">
        <f t="shared" si="136"/>
        <v>0</v>
      </c>
      <c r="P758" s="32"/>
      <c r="Q758" s="35"/>
      <c r="R758" s="36"/>
      <c r="S758" s="32"/>
      <c r="T758" s="10">
        <f t="shared" si="137"/>
        <v>0</v>
      </c>
      <c r="U758" s="11">
        <f t="shared" si="138"/>
        <v>0</v>
      </c>
      <c r="V758" s="11">
        <f t="shared" si="142"/>
        <v>0</v>
      </c>
      <c r="W758" s="12" t="str">
        <f t="shared" si="139"/>
        <v/>
      </c>
      <c r="X758" s="13">
        <f t="shared" si="143"/>
        <v>0</v>
      </c>
      <c r="Y758" s="10">
        <f t="shared" si="144"/>
        <v>625.3199999999996</v>
      </c>
      <c r="AD758" s="29"/>
      <c r="AE758" s="29"/>
      <c r="AF758" s="29"/>
      <c r="AG758" s="29"/>
      <c r="AH758" s="29"/>
      <c r="AI758" s="29"/>
      <c r="AJ758" s="29"/>
      <c r="AK758" s="29"/>
      <c r="AL758" s="29"/>
      <c r="AM758" s="29"/>
      <c r="AN758" s="29"/>
      <c r="AO758" s="29"/>
      <c r="AP758" s="29"/>
    </row>
    <row r="759" spans="2:42" ht="12.75">
      <c r="B759" s="44">
        <f>IF($B758="№",1,MAX($B$7:$B758)+1)</f>
        <v>753</v>
      </c>
      <c r="C759" s="45">
        <f t="shared" si="140"/>
        <v>0</v>
      </c>
      <c r="D759" s="31"/>
      <c r="E759" s="32"/>
      <c r="F759" s="32"/>
      <c r="G759" s="33"/>
      <c r="H759" s="34"/>
      <c r="I759" s="31"/>
      <c r="J759" s="34"/>
      <c r="K759" s="40">
        <f t="shared" si="133"/>
        <v>0</v>
      </c>
      <c r="L759" s="41">
        <f t="shared" si="141"/>
        <v>0</v>
      </c>
      <c r="M759" s="10">
        <f t="shared" si="134"/>
        <v>0</v>
      </c>
      <c r="N759" s="42">
        <f t="shared" si="135"/>
        <v>0</v>
      </c>
      <c r="O759" s="43">
        <f t="shared" si="136"/>
        <v>0</v>
      </c>
      <c r="P759" s="32"/>
      <c r="Q759" s="35"/>
      <c r="R759" s="36"/>
      <c r="S759" s="32"/>
      <c r="T759" s="10">
        <f t="shared" si="137"/>
        <v>0</v>
      </c>
      <c r="U759" s="11">
        <f t="shared" si="138"/>
        <v>0</v>
      </c>
      <c r="V759" s="11">
        <f t="shared" si="142"/>
        <v>0</v>
      </c>
      <c r="W759" s="12" t="str">
        <f t="shared" si="139"/>
        <v/>
      </c>
      <c r="X759" s="13">
        <f t="shared" si="143"/>
        <v>0</v>
      </c>
      <c r="Y759" s="10">
        <f t="shared" si="144"/>
        <v>625.3199999999996</v>
      </c>
      <c r="AD759" s="29"/>
      <c r="AE759" s="29"/>
      <c r="AF759" s="29"/>
      <c r="AG759" s="29"/>
      <c r="AH759" s="29"/>
      <c r="AI759" s="29"/>
      <c r="AJ759" s="29"/>
      <c r="AK759" s="29"/>
      <c r="AL759" s="29"/>
      <c r="AM759" s="29"/>
      <c r="AN759" s="29"/>
      <c r="AO759" s="29"/>
      <c r="AP759" s="29"/>
    </row>
    <row r="760" spans="2:42" ht="12.75">
      <c r="B760" s="44">
        <f>IF($B759="№",1,MAX($B$7:$B759)+1)</f>
        <v>754</v>
      </c>
      <c r="C760" s="45">
        <f t="shared" si="140"/>
        <v>0</v>
      </c>
      <c r="D760" s="31"/>
      <c r="E760" s="32"/>
      <c r="F760" s="32"/>
      <c r="G760" s="33"/>
      <c r="H760" s="34"/>
      <c r="I760" s="31"/>
      <c r="J760" s="34"/>
      <c r="K760" s="40">
        <f t="shared" si="133"/>
        <v>0</v>
      </c>
      <c r="L760" s="41">
        <f t="shared" si="141"/>
        <v>0</v>
      </c>
      <c r="M760" s="10">
        <f t="shared" si="134"/>
        <v>0</v>
      </c>
      <c r="N760" s="42">
        <f t="shared" si="135"/>
        <v>0</v>
      </c>
      <c r="O760" s="43">
        <f t="shared" si="136"/>
        <v>0</v>
      </c>
      <c r="P760" s="32"/>
      <c r="Q760" s="35"/>
      <c r="R760" s="36"/>
      <c r="S760" s="32"/>
      <c r="T760" s="10">
        <f t="shared" si="137"/>
        <v>0</v>
      </c>
      <c r="U760" s="11">
        <f t="shared" si="138"/>
        <v>0</v>
      </c>
      <c r="V760" s="11">
        <f t="shared" si="142"/>
        <v>0</v>
      </c>
      <c r="W760" s="12" t="str">
        <f t="shared" si="139"/>
        <v/>
      </c>
      <c r="X760" s="13">
        <f t="shared" si="143"/>
        <v>0</v>
      </c>
      <c r="Y760" s="10">
        <f t="shared" si="144"/>
        <v>625.3199999999996</v>
      </c>
      <c r="AD760" s="29"/>
      <c r="AE760" s="29"/>
      <c r="AF760" s="29"/>
      <c r="AG760" s="29"/>
      <c r="AH760" s="29"/>
      <c r="AI760" s="29"/>
      <c r="AJ760" s="29"/>
      <c r="AK760" s="29"/>
      <c r="AL760" s="29"/>
      <c r="AM760" s="29"/>
      <c r="AN760" s="29"/>
      <c r="AO760" s="29"/>
      <c r="AP760" s="29"/>
    </row>
    <row r="761" spans="2:42" ht="12.75">
      <c r="B761" s="44">
        <f>IF($B760="№",1,MAX($B$7:$B760)+1)</f>
        <v>755</v>
      </c>
      <c r="C761" s="45">
        <f t="shared" si="140"/>
        <v>0</v>
      </c>
      <c r="D761" s="31"/>
      <c r="E761" s="32"/>
      <c r="F761" s="32"/>
      <c r="G761" s="33"/>
      <c r="H761" s="34"/>
      <c r="I761" s="31"/>
      <c r="J761" s="34"/>
      <c r="K761" s="40">
        <f t="shared" si="133"/>
        <v>0</v>
      </c>
      <c r="L761" s="41">
        <f t="shared" si="141"/>
        <v>0</v>
      </c>
      <c r="M761" s="10">
        <f t="shared" si="134"/>
        <v>0</v>
      </c>
      <c r="N761" s="42">
        <f t="shared" si="135"/>
        <v>0</v>
      </c>
      <c r="O761" s="43">
        <f t="shared" si="136"/>
        <v>0</v>
      </c>
      <c r="P761" s="32"/>
      <c r="Q761" s="35"/>
      <c r="R761" s="36"/>
      <c r="S761" s="32"/>
      <c r="T761" s="10">
        <f t="shared" si="137"/>
        <v>0</v>
      </c>
      <c r="U761" s="11">
        <f t="shared" si="138"/>
        <v>0</v>
      </c>
      <c r="V761" s="11">
        <f t="shared" si="142"/>
        <v>0</v>
      </c>
      <c r="W761" s="12" t="str">
        <f t="shared" si="139"/>
        <v/>
      </c>
      <c r="X761" s="13">
        <f t="shared" si="143"/>
        <v>0</v>
      </c>
      <c r="Y761" s="10">
        <f t="shared" si="144"/>
        <v>625.3199999999996</v>
      </c>
      <c r="AD761" s="29"/>
      <c r="AE761" s="29"/>
      <c r="AF761" s="29"/>
      <c r="AG761" s="29"/>
      <c r="AH761" s="29"/>
      <c r="AI761" s="29"/>
      <c r="AJ761" s="29"/>
      <c r="AK761" s="29"/>
      <c r="AL761" s="29"/>
      <c r="AM761" s="29"/>
      <c r="AN761" s="29"/>
      <c r="AO761" s="29"/>
      <c r="AP761" s="29"/>
    </row>
    <row r="762" spans="2:42" ht="12.75">
      <c r="B762" s="44">
        <f>IF($B761="№",1,MAX($B$7:$B761)+1)</f>
        <v>756</v>
      </c>
      <c r="C762" s="45">
        <f t="shared" si="140"/>
        <v>0</v>
      </c>
      <c r="D762" s="31"/>
      <c r="E762" s="32"/>
      <c r="F762" s="32"/>
      <c r="G762" s="33"/>
      <c r="H762" s="34"/>
      <c r="I762" s="31"/>
      <c r="J762" s="34"/>
      <c r="K762" s="40">
        <f t="shared" si="133"/>
        <v>0</v>
      </c>
      <c r="L762" s="41">
        <f t="shared" si="141"/>
        <v>0</v>
      </c>
      <c r="M762" s="10">
        <f t="shared" si="134"/>
        <v>0</v>
      </c>
      <c r="N762" s="42">
        <f t="shared" si="135"/>
        <v>0</v>
      </c>
      <c r="O762" s="43">
        <f t="shared" si="136"/>
        <v>0</v>
      </c>
      <c r="P762" s="32"/>
      <c r="Q762" s="35"/>
      <c r="R762" s="36"/>
      <c r="S762" s="32"/>
      <c r="T762" s="10">
        <f t="shared" si="137"/>
        <v>0</v>
      </c>
      <c r="U762" s="11">
        <f t="shared" si="138"/>
        <v>0</v>
      </c>
      <c r="V762" s="11">
        <f t="shared" si="142"/>
        <v>0</v>
      </c>
      <c r="W762" s="12" t="str">
        <f t="shared" si="139"/>
        <v/>
      </c>
      <c r="X762" s="13">
        <f t="shared" si="143"/>
        <v>0</v>
      </c>
      <c r="Y762" s="10">
        <f t="shared" si="144"/>
        <v>625.3199999999996</v>
      </c>
      <c r="AD762" s="29"/>
      <c r="AE762" s="29"/>
      <c r="AF762" s="29"/>
      <c r="AG762" s="29"/>
      <c r="AH762" s="29"/>
      <c r="AI762" s="29"/>
      <c r="AJ762" s="29"/>
      <c r="AK762" s="29"/>
      <c r="AL762" s="29"/>
      <c r="AM762" s="29"/>
      <c r="AN762" s="29"/>
      <c r="AO762" s="29"/>
      <c r="AP762" s="29"/>
    </row>
    <row r="763" spans="2:42" ht="12.75">
      <c r="B763" s="44">
        <f>IF($B762="№",1,MAX($B$7:$B762)+1)</f>
        <v>757</v>
      </c>
      <c r="C763" s="45">
        <f t="shared" si="140"/>
        <v>0</v>
      </c>
      <c r="D763" s="31"/>
      <c r="E763" s="32"/>
      <c r="F763" s="32"/>
      <c r="G763" s="33"/>
      <c r="H763" s="34"/>
      <c r="I763" s="31"/>
      <c r="J763" s="34"/>
      <c r="K763" s="40">
        <f t="shared" si="133"/>
        <v>0</v>
      </c>
      <c r="L763" s="41">
        <f t="shared" si="141"/>
        <v>0</v>
      </c>
      <c r="M763" s="10">
        <f t="shared" si="134"/>
        <v>0</v>
      </c>
      <c r="N763" s="42">
        <f t="shared" si="135"/>
        <v>0</v>
      </c>
      <c r="O763" s="43">
        <f t="shared" si="136"/>
        <v>0</v>
      </c>
      <c r="P763" s="32"/>
      <c r="Q763" s="35"/>
      <c r="R763" s="36"/>
      <c r="S763" s="32"/>
      <c r="T763" s="10">
        <f t="shared" si="137"/>
        <v>0</v>
      </c>
      <c r="U763" s="11">
        <f t="shared" si="138"/>
        <v>0</v>
      </c>
      <c r="V763" s="11">
        <f t="shared" si="142"/>
        <v>0</v>
      </c>
      <c r="W763" s="12" t="str">
        <f t="shared" si="139"/>
        <v/>
      </c>
      <c r="X763" s="13">
        <f t="shared" si="143"/>
        <v>0</v>
      </c>
      <c r="Y763" s="10">
        <f t="shared" si="144"/>
        <v>625.3199999999996</v>
      </c>
      <c r="AD763" s="29"/>
      <c r="AE763" s="29"/>
      <c r="AF763" s="29"/>
      <c r="AG763" s="29"/>
      <c r="AH763" s="29"/>
      <c r="AI763" s="29"/>
      <c r="AJ763" s="29"/>
      <c r="AK763" s="29"/>
      <c r="AL763" s="29"/>
      <c r="AM763" s="29"/>
      <c r="AN763" s="29"/>
      <c r="AO763" s="29"/>
      <c r="AP763" s="29"/>
    </row>
    <row r="764" spans="2:42" ht="12.75">
      <c r="B764" s="44">
        <f>IF($B763="№",1,MAX($B$7:$B763)+1)</f>
        <v>758</v>
      </c>
      <c r="C764" s="45">
        <f t="shared" si="140"/>
        <v>0</v>
      </c>
      <c r="D764" s="31"/>
      <c r="E764" s="32"/>
      <c r="F764" s="32"/>
      <c r="G764" s="33"/>
      <c r="H764" s="34"/>
      <c r="I764" s="31"/>
      <c r="J764" s="34"/>
      <c r="K764" s="40">
        <f t="shared" si="133"/>
        <v>0</v>
      </c>
      <c r="L764" s="41">
        <f t="shared" si="141"/>
        <v>0</v>
      </c>
      <c r="M764" s="10">
        <f t="shared" si="134"/>
        <v>0</v>
      </c>
      <c r="N764" s="42">
        <f t="shared" si="135"/>
        <v>0</v>
      </c>
      <c r="O764" s="43">
        <f t="shared" si="136"/>
        <v>0</v>
      </c>
      <c r="P764" s="32"/>
      <c r="Q764" s="35"/>
      <c r="R764" s="36"/>
      <c r="S764" s="32"/>
      <c r="T764" s="10">
        <f t="shared" si="137"/>
        <v>0</v>
      </c>
      <c r="U764" s="11">
        <f t="shared" si="138"/>
        <v>0</v>
      </c>
      <c r="V764" s="11">
        <f t="shared" si="142"/>
        <v>0</v>
      </c>
      <c r="W764" s="12" t="str">
        <f t="shared" si="139"/>
        <v/>
      </c>
      <c r="X764" s="13">
        <f t="shared" si="143"/>
        <v>0</v>
      </c>
      <c r="Y764" s="10">
        <f t="shared" si="144"/>
        <v>625.3199999999996</v>
      </c>
      <c r="AD764" s="29"/>
      <c r="AE764" s="29"/>
      <c r="AF764" s="29"/>
      <c r="AG764" s="29"/>
      <c r="AH764" s="29"/>
      <c r="AI764" s="29"/>
      <c r="AJ764" s="29"/>
      <c r="AK764" s="29"/>
      <c r="AL764" s="29"/>
      <c r="AM764" s="29"/>
      <c r="AN764" s="29"/>
      <c r="AO764" s="29"/>
      <c r="AP764" s="29"/>
    </row>
    <row r="765" spans="2:42" ht="12.75">
      <c r="B765" s="44">
        <f>IF($B764="№",1,MAX($B$7:$B764)+1)</f>
        <v>759</v>
      </c>
      <c r="C765" s="45">
        <f t="shared" si="140"/>
        <v>0</v>
      </c>
      <c r="D765" s="31"/>
      <c r="E765" s="32"/>
      <c r="F765" s="32"/>
      <c r="G765" s="33"/>
      <c r="H765" s="34"/>
      <c r="I765" s="31"/>
      <c r="J765" s="34"/>
      <c r="K765" s="40">
        <f t="shared" si="133"/>
        <v>0</v>
      </c>
      <c r="L765" s="41">
        <f t="shared" si="141"/>
        <v>0</v>
      </c>
      <c r="M765" s="10">
        <f t="shared" si="134"/>
        <v>0</v>
      </c>
      <c r="N765" s="42">
        <f t="shared" si="135"/>
        <v>0</v>
      </c>
      <c r="O765" s="43">
        <f t="shared" si="136"/>
        <v>0</v>
      </c>
      <c r="P765" s="32"/>
      <c r="Q765" s="35"/>
      <c r="R765" s="36"/>
      <c r="S765" s="32"/>
      <c r="T765" s="10">
        <f t="shared" si="137"/>
        <v>0</v>
      </c>
      <c r="U765" s="11">
        <f t="shared" si="138"/>
        <v>0</v>
      </c>
      <c r="V765" s="11">
        <f t="shared" si="142"/>
        <v>0</v>
      </c>
      <c r="W765" s="12" t="str">
        <f t="shared" si="139"/>
        <v/>
      </c>
      <c r="X765" s="13">
        <f t="shared" si="143"/>
        <v>0</v>
      </c>
      <c r="Y765" s="10">
        <f t="shared" si="144"/>
        <v>625.3199999999996</v>
      </c>
      <c r="AD765" s="29"/>
      <c r="AE765" s="29"/>
      <c r="AF765" s="29"/>
      <c r="AG765" s="29"/>
      <c r="AH765" s="29"/>
      <c r="AI765" s="29"/>
      <c r="AJ765" s="29"/>
      <c r="AK765" s="29"/>
      <c r="AL765" s="29"/>
      <c r="AM765" s="29"/>
      <c r="AN765" s="29"/>
      <c r="AO765" s="29"/>
      <c r="AP765" s="29"/>
    </row>
    <row r="766" spans="2:42" ht="12.75">
      <c r="B766" s="44">
        <f>IF($B765="№",1,MAX($B$7:$B765)+1)</f>
        <v>760</v>
      </c>
      <c r="C766" s="45">
        <f t="shared" si="140"/>
        <v>0</v>
      </c>
      <c r="D766" s="31"/>
      <c r="E766" s="32"/>
      <c r="F766" s="32"/>
      <c r="G766" s="33"/>
      <c r="H766" s="34"/>
      <c r="I766" s="31"/>
      <c r="J766" s="34"/>
      <c r="K766" s="40">
        <f t="shared" si="133"/>
        <v>0</v>
      </c>
      <c r="L766" s="41">
        <f t="shared" si="141"/>
        <v>0</v>
      </c>
      <c r="M766" s="10">
        <f t="shared" si="134"/>
        <v>0</v>
      </c>
      <c r="N766" s="42">
        <f t="shared" si="135"/>
        <v>0</v>
      </c>
      <c r="O766" s="43">
        <f t="shared" si="136"/>
        <v>0</v>
      </c>
      <c r="P766" s="32"/>
      <c r="Q766" s="35"/>
      <c r="R766" s="36"/>
      <c r="S766" s="32"/>
      <c r="T766" s="10">
        <f t="shared" si="137"/>
        <v>0</v>
      </c>
      <c r="U766" s="11">
        <f t="shared" si="138"/>
        <v>0</v>
      </c>
      <c r="V766" s="11">
        <f t="shared" si="142"/>
        <v>0</v>
      </c>
      <c r="W766" s="12" t="str">
        <f t="shared" si="139"/>
        <v/>
      </c>
      <c r="X766" s="13">
        <f t="shared" si="143"/>
        <v>0</v>
      </c>
      <c r="Y766" s="10">
        <f t="shared" si="144"/>
        <v>625.3199999999996</v>
      </c>
      <c r="AD766" s="29"/>
      <c r="AE766" s="29"/>
      <c r="AF766" s="29"/>
      <c r="AG766" s="29"/>
      <c r="AH766" s="29"/>
      <c r="AI766" s="29"/>
      <c r="AJ766" s="29"/>
      <c r="AK766" s="29"/>
      <c r="AL766" s="29"/>
      <c r="AM766" s="29"/>
      <c r="AN766" s="29"/>
      <c r="AO766" s="29"/>
      <c r="AP766" s="29"/>
    </row>
    <row r="767" spans="2:42" ht="12.75">
      <c r="B767" s="44">
        <f>IF($B766="№",1,MAX($B$7:$B766)+1)</f>
        <v>761</v>
      </c>
      <c r="C767" s="45">
        <f t="shared" si="140"/>
        <v>0</v>
      </c>
      <c r="D767" s="31"/>
      <c r="E767" s="32"/>
      <c r="F767" s="32"/>
      <c r="G767" s="33"/>
      <c r="H767" s="34"/>
      <c r="I767" s="31"/>
      <c r="J767" s="34"/>
      <c r="K767" s="40">
        <f t="shared" si="133"/>
        <v>0</v>
      </c>
      <c r="L767" s="41">
        <f t="shared" si="141"/>
        <v>0</v>
      </c>
      <c r="M767" s="10">
        <f t="shared" si="134"/>
        <v>0</v>
      </c>
      <c r="N767" s="42">
        <f t="shared" si="135"/>
        <v>0</v>
      </c>
      <c r="O767" s="43">
        <f t="shared" si="136"/>
        <v>0</v>
      </c>
      <c r="P767" s="32"/>
      <c r="Q767" s="35"/>
      <c r="R767" s="36"/>
      <c r="S767" s="32"/>
      <c r="T767" s="10">
        <f t="shared" si="137"/>
        <v>0</v>
      </c>
      <c r="U767" s="11">
        <f t="shared" si="138"/>
        <v>0</v>
      </c>
      <c r="V767" s="11">
        <f t="shared" si="142"/>
        <v>0</v>
      </c>
      <c r="W767" s="12" t="str">
        <f t="shared" si="139"/>
        <v/>
      </c>
      <c r="X767" s="13">
        <f t="shared" si="143"/>
        <v>0</v>
      </c>
      <c r="Y767" s="10">
        <f t="shared" si="144"/>
        <v>625.3199999999996</v>
      </c>
      <c r="AD767" s="29"/>
      <c r="AE767" s="29"/>
      <c r="AF767" s="29"/>
      <c r="AG767" s="29"/>
      <c r="AH767" s="29"/>
      <c r="AI767" s="29"/>
      <c r="AJ767" s="29"/>
      <c r="AK767" s="29"/>
      <c r="AL767" s="29"/>
      <c r="AM767" s="29"/>
      <c r="AN767" s="29"/>
      <c r="AO767" s="29"/>
      <c r="AP767" s="29"/>
    </row>
    <row r="768" spans="2:42" ht="12.75">
      <c r="B768" s="44">
        <f>IF($B767="№",1,MAX($B$7:$B767)+1)</f>
        <v>762</v>
      </c>
      <c r="C768" s="45">
        <f t="shared" si="140"/>
        <v>0</v>
      </c>
      <c r="D768" s="31"/>
      <c r="E768" s="32"/>
      <c r="F768" s="32"/>
      <c r="G768" s="33"/>
      <c r="H768" s="34"/>
      <c r="I768" s="31"/>
      <c r="J768" s="34"/>
      <c r="K768" s="40">
        <f t="shared" si="133"/>
        <v>0</v>
      </c>
      <c r="L768" s="41">
        <f t="shared" si="141"/>
        <v>0</v>
      </c>
      <c r="M768" s="10">
        <f t="shared" si="134"/>
        <v>0</v>
      </c>
      <c r="N768" s="42">
        <f t="shared" si="135"/>
        <v>0</v>
      </c>
      <c r="O768" s="43">
        <f t="shared" si="136"/>
        <v>0</v>
      </c>
      <c r="P768" s="32"/>
      <c r="Q768" s="35"/>
      <c r="R768" s="36"/>
      <c r="S768" s="32"/>
      <c r="T768" s="10">
        <f t="shared" si="137"/>
        <v>0</v>
      </c>
      <c r="U768" s="11">
        <f t="shared" si="138"/>
        <v>0</v>
      </c>
      <c r="V768" s="11">
        <f t="shared" si="142"/>
        <v>0</v>
      </c>
      <c r="W768" s="12" t="str">
        <f t="shared" si="139"/>
        <v/>
      </c>
      <c r="X768" s="13">
        <f t="shared" si="143"/>
        <v>0</v>
      </c>
      <c r="Y768" s="10">
        <f t="shared" si="144"/>
        <v>625.3199999999996</v>
      </c>
      <c r="AD768" s="29"/>
      <c r="AE768" s="29"/>
      <c r="AF768" s="29"/>
      <c r="AG768" s="29"/>
      <c r="AH768" s="29"/>
      <c r="AI768" s="29"/>
      <c r="AJ768" s="29"/>
      <c r="AK768" s="29"/>
      <c r="AL768" s="29"/>
      <c r="AM768" s="29"/>
      <c r="AN768" s="29"/>
      <c r="AO768" s="29"/>
      <c r="AP768" s="29"/>
    </row>
    <row r="769" spans="2:42" ht="12.75">
      <c r="B769" s="44">
        <f>IF($B768="№",1,MAX($B$7:$B768)+1)</f>
        <v>763</v>
      </c>
      <c r="C769" s="45">
        <f t="shared" si="140"/>
        <v>0</v>
      </c>
      <c r="D769" s="31"/>
      <c r="E769" s="32"/>
      <c r="F769" s="32"/>
      <c r="G769" s="33"/>
      <c r="H769" s="34"/>
      <c r="I769" s="31"/>
      <c r="J769" s="34"/>
      <c r="K769" s="40">
        <f t="shared" si="133"/>
        <v>0</v>
      </c>
      <c r="L769" s="41">
        <f t="shared" si="141"/>
        <v>0</v>
      </c>
      <c r="M769" s="10">
        <f t="shared" si="134"/>
        <v>0</v>
      </c>
      <c r="N769" s="42">
        <f t="shared" si="135"/>
        <v>0</v>
      </c>
      <c r="O769" s="43">
        <f t="shared" si="136"/>
        <v>0</v>
      </c>
      <c r="P769" s="32"/>
      <c r="Q769" s="35"/>
      <c r="R769" s="36"/>
      <c r="S769" s="32"/>
      <c r="T769" s="10">
        <f t="shared" si="137"/>
        <v>0</v>
      </c>
      <c r="U769" s="11">
        <f t="shared" si="138"/>
        <v>0</v>
      </c>
      <c r="V769" s="11">
        <f t="shared" si="142"/>
        <v>0</v>
      </c>
      <c r="W769" s="12" t="str">
        <f t="shared" si="139"/>
        <v/>
      </c>
      <c r="X769" s="13">
        <f t="shared" si="143"/>
        <v>0</v>
      </c>
      <c r="Y769" s="10">
        <f t="shared" si="144"/>
        <v>625.3199999999996</v>
      </c>
      <c r="AD769" s="29"/>
      <c r="AE769" s="29"/>
      <c r="AF769" s="29"/>
      <c r="AG769" s="29"/>
      <c r="AH769" s="29"/>
      <c r="AI769" s="29"/>
      <c r="AJ769" s="29"/>
      <c r="AK769" s="29"/>
      <c r="AL769" s="29"/>
      <c r="AM769" s="29"/>
      <c r="AN769" s="29"/>
      <c r="AO769" s="29"/>
      <c r="AP769" s="29"/>
    </row>
    <row r="770" spans="2:42" ht="12.75">
      <c r="B770" s="44">
        <f>IF($B769="№",1,MAX($B$7:$B769)+1)</f>
        <v>764</v>
      </c>
      <c r="C770" s="45">
        <f t="shared" si="140"/>
        <v>0</v>
      </c>
      <c r="D770" s="31"/>
      <c r="E770" s="32"/>
      <c r="F770" s="32"/>
      <c r="G770" s="33"/>
      <c r="H770" s="34"/>
      <c r="I770" s="31"/>
      <c r="J770" s="34"/>
      <c r="K770" s="40">
        <f t="shared" si="133"/>
        <v>0</v>
      </c>
      <c r="L770" s="41">
        <f t="shared" si="141"/>
        <v>0</v>
      </c>
      <c r="M770" s="10">
        <f t="shared" si="134"/>
        <v>0</v>
      </c>
      <c r="N770" s="42">
        <f t="shared" si="135"/>
        <v>0</v>
      </c>
      <c r="O770" s="43">
        <f t="shared" si="136"/>
        <v>0</v>
      </c>
      <c r="P770" s="32"/>
      <c r="Q770" s="35"/>
      <c r="R770" s="36"/>
      <c r="S770" s="32"/>
      <c r="T770" s="10">
        <f t="shared" si="137"/>
        <v>0</v>
      </c>
      <c r="U770" s="11">
        <f t="shared" si="138"/>
        <v>0</v>
      </c>
      <c r="V770" s="11">
        <f t="shared" si="142"/>
        <v>0</v>
      </c>
      <c r="W770" s="12" t="str">
        <f t="shared" si="139"/>
        <v/>
      </c>
      <c r="X770" s="13">
        <f t="shared" si="143"/>
        <v>0</v>
      </c>
      <c r="Y770" s="10">
        <f t="shared" si="144"/>
        <v>625.3199999999996</v>
      </c>
      <c r="AD770" s="29"/>
      <c r="AE770" s="29"/>
      <c r="AF770" s="29"/>
      <c r="AG770" s="29"/>
      <c r="AH770" s="29"/>
      <c r="AI770" s="29"/>
      <c r="AJ770" s="29"/>
      <c r="AK770" s="29"/>
      <c r="AL770" s="29"/>
      <c r="AM770" s="29"/>
      <c r="AN770" s="29"/>
      <c r="AO770" s="29"/>
      <c r="AP770" s="29"/>
    </row>
    <row r="771" spans="2:42" ht="12.75">
      <c r="B771" s="44">
        <f>IF($B770="№",1,MAX($B$7:$B770)+1)</f>
        <v>765</v>
      </c>
      <c r="C771" s="45">
        <f t="shared" si="140"/>
        <v>0</v>
      </c>
      <c r="D771" s="31"/>
      <c r="E771" s="32"/>
      <c r="F771" s="32"/>
      <c r="G771" s="33"/>
      <c r="H771" s="34"/>
      <c r="I771" s="31"/>
      <c r="J771" s="34"/>
      <c r="K771" s="40">
        <f t="shared" si="133"/>
        <v>0</v>
      </c>
      <c r="L771" s="41">
        <f t="shared" si="141"/>
        <v>0</v>
      </c>
      <c r="M771" s="10">
        <f t="shared" si="134"/>
        <v>0</v>
      </c>
      <c r="N771" s="42">
        <f t="shared" si="135"/>
        <v>0</v>
      </c>
      <c r="O771" s="43">
        <f t="shared" si="136"/>
        <v>0</v>
      </c>
      <c r="P771" s="32"/>
      <c r="Q771" s="35"/>
      <c r="R771" s="36"/>
      <c r="S771" s="32"/>
      <c r="T771" s="10">
        <f t="shared" si="137"/>
        <v>0</v>
      </c>
      <c r="U771" s="11">
        <f t="shared" si="138"/>
        <v>0</v>
      </c>
      <c r="V771" s="11">
        <f t="shared" si="142"/>
        <v>0</v>
      </c>
      <c r="W771" s="12" t="str">
        <f t="shared" si="139"/>
        <v/>
      </c>
      <c r="X771" s="13">
        <f t="shared" si="143"/>
        <v>0</v>
      </c>
      <c r="Y771" s="10">
        <f t="shared" si="144"/>
        <v>625.3199999999996</v>
      </c>
      <c r="AD771" s="29"/>
      <c r="AE771" s="29"/>
      <c r="AF771" s="29"/>
      <c r="AG771" s="29"/>
      <c r="AH771" s="29"/>
      <c r="AI771" s="29"/>
      <c r="AJ771" s="29"/>
      <c r="AK771" s="29"/>
      <c r="AL771" s="29"/>
      <c r="AM771" s="29"/>
      <c r="AN771" s="29"/>
      <c r="AO771" s="29"/>
      <c r="AP771" s="29"/>
    </row>
    <row r="772" spans="2:42" ht="12.75">
      <c r="B772" s="44">
        <f>IF($B771="№",1,MAX($B$7:$B771)+1)</f>
        <v>766</v>
      </c>
      <c r="C772" s="45">
        <f t="shared" si="140"/>
        <v>0</v>
      </c>
      <c r="D772" s="31"/>
      <c r="E772" s="32"/>
      <c r="F772" s="32"/>
      <c r="G772" s="33"/>
      <c r="H772" s="34"/>
      <c r="I772" s="31"/>
      <c r="J772" s="34"/>
      <c r="K772" s="40">
        <f t="shared" si="133"/>
        <v>0</v>
      </c>
      <c r="L772" s="41">
        <f t="shared" si="141"/>
        <v>0</v>
      </c>
      <c r="M772" s="10">
        <f t="shared" si="134"/>
        <v>0</v>
      </c>
      <c r="N772" s="42">
        <f t="shared" si="135"/>
        <v>0</v>
      </c>
      <c r="O772" s="43">
        <f t="shared" si="136"/>
        <v>0</v>
      </c>
      <c r="P772" s="32"/>
      <c r="Q772" s="35"/>
      <c r="R772" s="36"/>
      <c r="S772" s="32"/>
      <c r="T772" s="10">
        <f t="shared" si="137"/>
        <v>0</v>
      </c>
      <c r="U772" s="11">
        <f t="shared" si="138"/>
        <v>0</v>
      </c>
      <c r="V772" s="11">
        <f t="shared" si="142"/>
        <v>0</v>
      </c>
      <c r="W772" s="12" t="str">
        <f t="shared" si="139"/>
        <v/>
      </c>
      <c r="X772" s="13">
        <f t="shared" si="143"/>
        <v>0</v>
      </c>
      <c r="Y772" s="10">
        <f t="shared" si="144"/>
        <v>625.3199999999996</v>
      </c>
      <c r="AD772" s="29"/>
      <c r="AE772" s="29"/>
      <c r="AF772" s="29"/>
      <c r="AG772" s="29"/>
      <c r="AH772" s="29"/>
      <c r="AI772" s="29"/>
      <c r="AJ772" s="29"/>
      <c r="AK772" s="29"/>
      <c r="AL772" s="29"/>
      <c r="AM772" s="29"/>
      <c r="AN772" s="29"/>
      <c r="AO772" s="29"/>
      <c r="AP772" s="29"/>
    </row>
    <row r="773" spans="2:42" ht="12.75">
      <c r="B773" s="44">
        <f>IF($B772="№",1,MAX($B$7:$B772)+1)</f>
        <v>767</v>
      </c>
      <c r="C773" s="45">
        <f t="shared" si="140"/>
        <v>0</v>
      </c>
      <c r="D773" s="31"/>
      <c r="E773" s="32"/>
      <c r="F773" s="32"/>
      <c r="G773" s="33"/>
      <c r="H773" s="34"/>
      <c r="I773" s="31"/>
      <c r="J773" s="34"/>
      <c r="K773" s="40">
        <f t="shared" si="133"/>
        <v>0</v>
      </c>
      <c r="L773" s="41">
        <f t="shared" si="141"/>
        <v>0</v>
      </c>
      <c r="M773" s="10">
        <f t="shared" si="134"/>
        <v>0</v>
      </c>
      <c r="N773" s="42">
        <f t="shared" si="135"/>
        <v>0</v>
      </c>
      <c r="O773" s="43">
        <f t="shared" si="136"/>
        <v>0</v>
      </c>
      <c r="P773" s="32"/>
      <c r="Q773" s="35"/>
      <c r="R773" s="36"/>
      <c r="S773" s="32"/>
      <c r="T773" s="10">
        <f t="shared" si="137"/>
        <v>0</v>
      </c>
      <c r="U773" s="11">
        <f t="shared" si="138"/>
        <v>0</v>
      </c>
      <c r="V773" s="11">
        <f t="shared" si="142"/>
        <v>0</v>
      </c>
      <c r="W773" s="12" t="str">
        <f t="shared" si="139"/>
        <v/>
      </c>
      <c r="X773" s="13">
        <f t="shared" si="143"/>
        <v>0</v>
      </c>
      <c r="Y773" s="10">
        <f t="shared" si="144"/>
        <v>625.3199999999996</v>
      </c>
      <c r="AD773" s="29"/>
      <c r="AE773" s="29"/>
      <c r="AF773" s="29"/>
      <c r="AG773" s="29"/>
      <c r="AH773" s="29"/>
      <c r="AI773" s="29"/>
      <c r="AJ773" s="29"/>
      <c r="AK773" s="29"/>
      <c r="AL773" s="29"/>
      <c r="AM773" s="29"/>
      <c r="AN773" s="29"/>
      <c r="AO773" s="29"/>
      <c r="AP773" s="29"/>
    </row>
    <row r="774" spans="2:42" ht="12.75">
      <c r="B774" s="44">
        <f>IF($B773="№",1,MAX($B$7:$B773)+1)</f>
        <v>768</v>
      </c>
      <c r="C774" s="45">
        <f t="shared" si="140"/>
        <v>0</v>
      </c>
      <c r="D774" s="31"/>
      <c r="E774" s="32"/>
      <c r="F774" s="32"/>
      <c r="G774" s="33"/>
      <c r="H774" s="34"/>
      <c r="I774" s="31"/>
      <c r="J774" s="34"/>
      <c r="K774" s="40">
        <f t="shared" si="133"/>
        <v>0</v>
      </c>
      <c r="L774" s="41">
        <f t="shared" si="141"/>
        <v>0</v>
      </c>
      <c r="M774" s="10">
        <f t="shared" si="134"/>
        <v>0</v>
      </c>
      <c r="N774" s="42">
        <f t="shared" si="135"/>
        <v>0</v>
      </c>
      <c r="O774" s="43">
        <f t="shared" si="136"/>
        <v>0</v>
      </c>
      <c r="P774" s="32"/>
      <c r="Q774" s="35"/>
      <c r="R774" s="36"/>
      <c r="S774" s="32"/>
      <c r="T774" s="10">
        <f t="shared" si="137"/>
        <v>0</v>
      </c>
      <c r="U774" s="11">
        <f t="shared" si="138"/>
        <v>0</v>
      </c>
      <c r="V774" s="11">
        <f t="shared" si="142"/>
        <v>0</v>
      </c>
      <c r="W774" s="12" t="str">
        <f t="shared" si="139"/>
        <v/>
      </c>
      <c r="X774" s="13">
        <f t="shared" si="143"/>
        <v>0</v>
      </c>
      <c r="Y774" s="10">
        <f t="shared" si="144"/>
        <v>625.3199999999996</v>
      </c>
      <c r="AD774" s="29"/>
      <c r="AE774" s="29"/>
      <c r="AF774" s="29"/>
      <c r="AG774" s="29"/>
      <c r="AH774" s="29"/>
      <c r="AI774" s="29"/>
      <c r="AJ774" s="29"/>
      <c r="AK774" s="29"/>
      <c r="AL774" s="29"/>
      <c r="AM774" s="29"/>
      <c r="AN774" s="29"/>
      <c r="AO774" s="29"/>
      <c r="AP774" s="29"/>
    </row>
    <row r="775" spans="2:42" ht="12.75">
      <c r="B775" s="44">
        <f>IF($B774="№",1,MAX($B$7:$B774)+1)</f>
        <v>769</v>
      </c>
      <c r="C775" s="45">
        <f t="shared" si="140"/>
        <v>0</v>
      </c>
      <c r="D775" s="31"/>
      <c r="E775" s="32"/>
      <c r="F775" s="32"/>
      <c r="G775" s="33"/>
      <c r="H775" s="34"/>
      <c r="I775" s="31"/>
      <c r="J775" s="34"/>
      <c r="K775" s="40">
        <f t="shared" si="133"/>
        <v>0</v>
      </c>
      <c r="L775" s="41">
        <f t="shared" si="141"/>
        <v>0</v>
      </c>
      <c r="M775" s="10">
        <f t="shared" si="134"/>
        <v>0</v>
      </c>
      <c r="N775" s="42">
        <f t="shared" si="135"/>
        <v>0</v>
      </c>
      <c r="O775" s="43">
        <f t="shared" si="136"/>
        <v>0</v>
      </c>
      <c r="P775" s="32"/>
      <c r="Q775" s="35"/>
      <c r="R775" s="36"/>
      <c r="S775" s="32"/>
      <c r="T775" s="10">
        <f t="shared" si="137"/>
        <v>0</v>
      </c>
      <c r="U775" s="11">
        <f t="shared" si="138"/>
        <v>0</v>
      </c>
      <c r="V775" s="11">
        <f t="shared" si="142"/>
        <v>0</v>
      </c>
      <c r="W775" s="12" t="str">
        <f t="shared" si="139"/>
        <v/>
      </c>
      <c r="X775" s="13">
        <f t="shared" si="143"/>
        <v>0</v>
      </c>
      <c r="Y775" s="10">
        <f t="shared" si="144"/>
        <v>625.3199999999996</v>
      </c>
      <c r="AD775" s="29"/>
      <c r="AE775" s="29"/>
      <c r="AF775" s="29"/>
      <c r="AG775" s="29"/>
      <c r="AH775" s="29"/>
      <c r="AI775" s="29"/>
      <c r="AJ775" s="29"/>
      <c r="AK775" s="29"/>
      <c r="AL775" s="29"/>
      <c r="AM775" s="29"/>
      <c r="AN775" s="29"/>
      <c r="AO775" s="29"/>
      <c r="AP775" s="29"/>
    </row>
    <row r="776" spans="2:42" ht="12.75">
      <c r="B776" s="44">
        <f>IF($B775="№",1,MAX($B$7:$B775)+1)</f>
        <v>770</v>
      </c>
      <c r="C776" s="45">
        <f t="shared" ref="C776:C777" si="145">INT($D776)</f>
        <v>0</v>
      </c>
      <c r="D776" s="31"/>
      <c r="E776" s="32"/>
      <c r="F776" s="32"/>
      <c r="G776" s="33"/>
      <c r="H776" s="34"/>
      <c r="I776" s="31"/>
      <c r="J776" s="34"/>
      <c r="K776" s="40">
        <f t="shared" si="133"/>
        <v>0</v>
      </c>
      <c r="L776" s="41">
        <f t="shared" ref="L776:L777" si="146">IFERROR($K776*4,0)</f>
        <v>0</v>
      </c>
      <c r="M776" s="10">
        <f t="shared" si="134"/>
        <v>0</v>
      </c>
      <c r="N776" s="42">
        <f t="shared" si="135"/>
        <v>0</v>
      </c>
      <c r="O776" s="43">
        <f t="shared" si="136"/>
        <v>0</v>
      </c>
      <c r="P776" s="32"/>
      <c r="Q776" s="35"/>
      <c r="R776" s="36"/>
      <c r="S776" s="32"/>
      <c r="T776" s="10">
        <f t="shared" si="137"/>
        <v>0</v>
      </c>
      <c r="U776" s="11">
        <f t="shared" si="138"/>
        <v>0</v>
      </c>
      <c r="V776" s="11">
        <f t="shared" ref="V776:V777" si="147">IFERROR(IF($P$2*$C776*$G776=0,0,IF($V775="Сумма на момент открытия сделки",$P$2,$V775+$M775+$R775)),0)</f>
        <v>0</v>
      </c>
      <c r="W776" s="12" t="str">
        <f t="shared" si="139"/>
        <v/>
      </c>
      <c r="X776" s="13">
        <f t="shared" ref="X776:X777" si="148">$D776-INT($D776)</f>
        <v>0</v>
      </c>
      <c r="Y776" s="10">
        <f t="shared" ref="Y776:Y777" si="149">$Y775+$M776+$R776</f>
        <v>625.3199999999996</v>
      </c>
      <c r="AD776" s="29"/>
      <c r="AE776" s="29"/>
      <c r="AF776" s="29"/>
      <c r="AG776" s="29"/>
      <c r="AH776" s="29"/>
      <c r="AI776" s="29"/>
      <c r="AJ776" s="29"/>
      <c r="AK776" s="29"/>
      <c r="AL776" s="29"/>
      <c r="AM776" s="29"/>
      <c r="AN776" s="29"/>
      <c r="AO776" s="29"/>
      <c r="AP776" s="29"/>
    </row>
    <row r="777" spans="2:42" ht="12.75">
      <c r="B777" s="44">
        <f>IF($B776="№",1,MAX($B$7:$B776)+1)</f>
        <v>771</v>
      </c>
      <c r="C777" s="45">
        <f t="shared" si="145"/>
        <v>0</v>
      </c>
      <c r="D777" s="31"/>
      <c r="E777" s="32"/>
      <c r="F777" s="32"/>
      <c r="G777" s="33"/>
      <c r="H777" s="34"/>
      <c r="I777" s="31"/>
      <c r="J777" s="34"/>
      <c r="K777" s="40">
        <f t="shared" si="133"/>
        <v>0</v>
      </c>
      <c r="L777" s="41">
        <f t="shared" si="146"/>
        <v>0</v>
      </c>
      <c r="M777" s="10">
        <f t="shared" si="134"/>
        <v>0</v>
      </c>
      <c r="N777" s="42">
        <f t="shared" si="135"/>
        <v>0</v>
      </c>
      <c r="O777" s="43">
        <f t="shared" si="136"/>
        <v>0</v>
      </c>
      <c r="P777" s="32"/>
      <c r="Q777" s="35"/>
      <c r="R777" s="36"/>
      <c r="S777" s="32"/>
      <c r="T777" s="10">
        <f t="shared" si="137"/>
        <v>0</v>
      </c>
      <c r="U777" s="11">
        <f t="shared" si="138"/>
        <v>0</v>
      </c>
      <c r="V777" s="11">
        <f t="shared" si="147"/>
        <v>0</v>
      </c>
      <c r="W777" s="12" t="str">
        <f t="shared" si="139"/>
        <v/>
      </c>
      <c r="X777" s="13">
        <f t="shared" si="148"/>
        <v>0</v>
      </c>
      <c r="Y777" s="10">
        <f t="shared" si="149"/>
        <v>625.3199999999996</v>
      </c>
      <c r="AD777" s="29"/>
      <c r="AE777" s="29"/>
      <c r="AF777" s="29"/>
      <c r="AG777" s="29"/>
      <c r="AH777" s="29"/>
      <c r="AI777" s="29"/>
      <c r="AJ777" s="29"/>
      <c r="AK777" s="29"/>
      <c r="AL777" s="29"/>
      <c r="AM777" s="29"/>
      <c r="AN777" s="29"/>
      <c r="AO777" s="29"/>
      <c r="AP777" s="29"/>
    </row>
    <row r="778" spans="2:42" ht="12.75"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T778" s="29"/>
      <c r="U778" s="29"/>
      <c r="V778" s="29"/>
      <c r="AD778" s="29"/>
      <c r="AE778" s="29"/>
      <c r="AF778" s="29"/>
      <c r="AG778" s="29"/>
      <c r="AH778" s="29"/>
      <c r="AI778" s="29"/>
      <c r="AJ778" s="29"/>
      <c r="AK778" s="29"/>
      <c r="AL778" s="29"/>
      <c r="AM778" s="29"/>
      <c r="AN778" s="29"/>
      <c r="AO778" s="29"/>
      <c r="AP778" s="29"/>
    </row>
    <row r="779" spans="2:42" ht="12.75"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T779" s="29"/>
      <c r="U779" s="29"/>
      <c r="V779" s="29"/>
      <c r="AD779" s="29"/>
      <c r="AE779" s="29"/>
      <c r="AF779" s="29"/>
      <c r="AG779" s="29"/>
      <c r="AH779" s="29"/>
      <c r="AI779" s="29"/>
      <c r="AJ779" s="29"/>
      <c r="AK779" s="29"/>
      <c r="AL779" s="29"/>
      <c r="AM779" s="29"/>
      <c r="AN779" s="29"/>
      <c r="AO779" s="29"/>
      <c r="AP779" s="29"/>
    </row>
    <row r="780" spans="2:42" ht="12.75"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T780" s="29"/>
      <c r="U780" s="29"/>
      <c r="V780" s="29"/>
      <c r="AD780" s="29"/>
      <c r="AE780" s="29"/>
      <c r="AF780" s="29"/>
      <c r="AG780" s="29"/>
      <c r="AH780" s="29"/>
      <c r="AI780" s="29"/>
      <c r="AJ780" s="29"/>
      <c r="AK780" s="29"/>
      <c r="AL780" s="29"/>
      <c r="AM780" s="29"/>
      <c r="AN780" s="29"/>
      <c r="AO780" s="29"/>
      <c r="AP780" s="29"/>
    </row>
    <row r="781" spans="2:42" ht="12.75"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T781" s="29"/>
      <c r="U781" s="29"/>
      <c r="V781" s="29"/>
      <c r="AD781" s="29"/>
      <c r="AE781" s="29"/>
      <c r="AF781" s="29"/>
      <c r="AG781" s="29"/>
      <c r="AH781" s="29"/>
      <c r="AI781" s="29"/>
      <c r="AJ781" s="29"/>
      <c r="AK781" s="29"/>
      <c r="AL781" s="29"/>
      <c r="AM781" s="29"/>
      <c r="AN781" s="29"/>
      <c r="AO781" s="29"/>
      <c r="AP781" s="29"/>
    </row>
    <row r="782" spans="2:42" ht="12.75"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T782" s="29"/>
      <c r="U782" s="29"/>
      <c r="V782" s="29"/>
      <c r="AD782" s="29"/>
      <c r="AE782" s="29"/>
      <c r="AF782" s="29"/>
      <c r="AG782" s="29"/>
      <c r="AH782" s="29"/>
      <c r="AI782" s="29"/>
      <c r="AJ782" s="29"/>
      <c r="AK782" s="29"/>
      <c r="AL782" s="29"/>
      <c r="AM782" s="29"/>
      <c r="AN782" s="29"/>
      <c r="AO782" s="29"/>
      <c r="AP782" s="29"/>
    </row>
    <row r="783" spans="2:42" ht="12.75"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T783" s="29"/>
      <c r="U783" s="29"/>
      <c r="V783" s="29"/>
      <c r="AD783" s="29"/>
      <c r="AE783" s="29"/>
      <c r="AF783" s="29"/>
      <c r="AG783" s="29"/>
      <c r="AH783" s="29"/>
      <c r="AI783" s="29"/>
      <c r="AJ783" s="29"/>
      <c r="AK783" s="29"/>
      <c r="AL783" s="29"/>
      <c r="AM783" s="29"/>
      <c r="AN783" s="29"/>
      <c r="AO783" s="29"/>
      <c r="AP783" s="29"/>
    </row>
    <row r="784" spans="2:42" ht="12.75"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T784" s="29"/>
      <c r="U784" s="29"/>
      <c r="V784" s="29"/>
      <c r="AD784" s="29"/>
      <c r="AE784" s="29"/>
      <c r="AF784" s="29"/>
      <c r="AG784" s="29"/>
      <c r="AH784" s="29"/>
      <c r="AI784" s="29"/>
      <c r="AJ784" s="29"/>
      <c r="AK784" s="29"/>
      <c r="AL784" s="29"/>
      <c r="AM784" s="29"/>
      <c r="AN784" s="29"/>
      <c r="AO784" s="29"/>
      <c r="AP784" s="29"/>
    </row>
    <row r="785" spans="3:42" ht="12.75"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T785" s="29"/>
      <c r="U785" s="29"/>
      <c r="V785" s="29"/>
      <c r="AD785" s="29"/>
      <c r="AE785" s="29"/>
      <c r="AF785" s="29"/>
      <c r="AG785" s="29"/>
      <c r="AH785" s="29"/>
      <c r="AI785" s="29"/>
      <c r="AJ785" s="29"/>
      <c r="AK785" s="29"/>
      <c r="AL785" s="29"/>
      <c r="AM785" s="29"/>
      <c r="AN785" s="29"/>
      <c r="AO785" s="29"/>
      <c r="AP785" s="29"/>
    </row>
    <row r="786" spans="3:42" ht="12.75"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T786" s="29"/>
      <c r="U786" s="29"/>
      <c r="V786" s="29"/>
      <c r="AD786" s="29"/>
      <c r="AE786" s="29"/>
      <c r="AF786" s="29"/>
      <c r="AG786" s="29"/>
      <c r="AH786" s="29"/>
      <c r="AI786" s="29"/>
      <c r="AJ786" s="29"/>
      <c r="AK786" s="29"/>
      <c r="AL786" s="29"/>
      <c r="AM786" s="29"/>
      <c r="AN786" s="29"/>
      <c r="AO786" s="29"/>
      <c r="AP786" s="29"/>
    </row>
    <row r="787" spans="3:42" ht="12.75"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T787" s="29"/>
      <c r="U787" s="29"/>
      <c r="V787" s="29"/>
      <c r="AD787" s="29"/>
      <c r="AE787" s="29"/>
      <c r="AF787" s="29"/>
      <c r="AG787" s="29"/>
      <c r="AH787" s="29"/>
      <c r="AI787" s="29"/>
      <c r="AJ787" s="29"/>
      <c r="AK787" s="29"/>
      <c r="AL787" s="29"/>
      <c r="AM787" s="29"/>
      <c r="AN787" s="29"/>
      <c r="AO787" s="29"/>
      <c r="AP787" s="29"/>
    </row>
    <row r="788" spans="3:42" ht="12.75"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T788" s="29"/>
      <c r="U788" s="29"/>
      <c r="V788" s="29"/>
      <c r="AD788" s="29"/>
      <c r="AE788" s="29"/>
      <c r="AF788" s="29"/>
      <c r="AG788" s="29"/>
      <c r="AH788" s="29"/>
      <c r="AI788" s="29"/>
      <c r="AJ788" s="29"/>
      <c r="AK788" s="29"/>
      <c r="AL788" s="29"/>
      <c r="AM788" s="29"/>
      <c r="AN788" s="29"/>
      <c r="AO788" s="29"/>
      <c r="AP788" s="29"/>
    </row>
    <row r="789" spans="3:42" ht="12.75"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T789" s="29"/>
      <c r="U789" s="29"/>
      <c r="V789" s="29"/>
      <c r="AD789" s="29"/>
      <c r="AE789" s="29"/>
      <c r="AF789" s="29"/>
      <c r="AG789" s="29"/>
      <c r="AH789" s="29"/>
      <c r="AI789" s="29"/>
      <c r="AJ789" s="29"/>
      <c r="AK789" s="29"/>
      <c r="AL789" s="29"/>
      <c r="AM789" s="29"/>
      <c r="AN789" s="29"/>
      <c r="AO789" s="29"/>
      <c r="AP789" s="29"/>
    </row>
    <row r="790" spans="3:42" ht="12.75"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T790" s="29"/>
      <c r="U790" s="29"/>
      <c r="V790" s="29"/>
      <c r="AD790" s="29"/>
      <c r="AE790" s="29"/>
      <c r="AF790" s="29"/>
      <c r="AG790" s="29"/>
      <c r="AH790" s="29"/>
      <c r="AI790" s="29"/>
      <c r="AJ790" s="29"/>
      <c r="AK790" s="29"/>
      <c r="AL790" s="29"/>
      <c r="AM790" s="29"/>
      <c r="AN790" s="29"/>
      <c r="AO790" s="29"/>
      <c r="AP790" s="29"/>
    </row>
    <row r="791" spans="3:42" ht="12.75"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T791" s="29"/>
      <c r="U791" s="29"/>
      <c r="V791" s="29"/>
      <c r="AD791" s="29"/>
      <c r="AE791" s="29"/>
      <c r="AF791" s="29"/>
      <c r="AG791" s="29"/>
      <c r="AH791" s="29"/>
      <c r="AI791" s="29"/>
      <c r="AJ791" s="29"/>
      <c r="AK791" s="29"/>
      <c r="AL791" s="29"/>
      <c r="AM791" s="29"/>
      <c r="AN791" s="29"/>
      <c r="AO791" s="29"/>
      <c r="AP791" s="29"/>
    </row>
    <row r="792" spans="3:42" ht="12.75"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T792" s="29"/>
      <c r="U792" s="29"/>
      <c r="V792" s="29"/>
      <c r="AD792" s="29"/>
      <c r="AE792" s="29"/>
      <c r="AF792" s="29"/>
      <c r="AG792" s="29"/>
      <c r="AH792" s="29"/>
      <c r="AI792" s="29"/>
      <c r="AJ792" s="29"/>
      <c r="AK792" s="29"/>
      <c r="AL792" s="29"/>
      <c r="AM792" s="29"/>
      <c r="AN792" s="29"/>
      <c r="AO792" s="29"/>
      <c r="AP792" s="29"/>
    </row>
    <row r="793" spans="3:42" ht="12.75"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T793" s="29"/>
      <c r="U793" s="29"/>
      <c r="V793" s="29"/>
      <c r="AD793" s="29"/>
      <c r="AE793" s="29"/>
      <c r="AF793" s="29"/>
      <c r="AG793" s="29"/>
      <c r="AH793" s="29"/>
      <c r="AI793" s="29"/>
      <c r="AJ793" s="29"/>
      <c r="AK793" s="29"/>
      <c r="AL793" s="29"/>
      <c r="AM793" s="29"/>
      <c r="AN793" s="29"/>
      <c r="AO793" s="29"/>
      <c r="AP793" s="29"/>
    </row>
    <row r="794" spans="3:42" ht="12.75"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T794" s="29"/>
      <c r="U794" s="29"/>
      <c r="V794" s="29"/>
      <c r="AD794" s="29"/>
      <c r="AE794" s="29"/>
      <c r="AF794" s="29"/>
      <c r="AG794" s="29"/>
      <c r="AH794" s="29"/>
      <c r="AI794" s="29"/>
      <c r="AJ794" s="29"/>
      <c r="AK794" s="29"/>
      <c r="AL794" s="29"/>
      <c r="AM794" s="29"/>
      <c r="AN794" s="29"/>
      <c r="AO794" s="29"/>
      <c r="AP794" s="29"/>
    </row>
    <row r="795" spans="3:42" ht="12.75"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T795" s="29"/>
      <c r="U795" s="29"/>
      <c r="V795" s="29"/>
      <c r="AD795" s="29"/>
      <c r="AE795" s="29"/>
      <c r="AF795" s="29"/>
      <c r="AG795" s="29"/>
      <c r="AH795" s="29"/>
      <c r="AI795" s="29"/>
      <c r="AJ795" s="29"/>
      <c r="AK795" s="29"/>
      <c r="AL795" s="29"/>
      <c r="AM795" s="29"/>
      <c r="AN795" s="29"/>
      <c r="AO795" s="29"/>
      <c r="AP795" s="29"/>
    </row>
    <row r="796" spans="3:42" ht="12.75"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T796" s="29"/>
      <c r="U796" s="29"/>
      <c r="V796" s="29"/>
      <c r="AD796" s="29"/>
      <c r="AE796" s="29"/>
      <c r="AF796" s="29"/>
      <c r="AG796" s="29"/>
      <c r="AH796" s="29"/>
      <c r="AI796" s="29"/>
      <c r="AJ796" s="29"/>
      <c r="AK796" s="29"/>
      <c r="AL796" s="29"/>
      <c r="AM796" s="29"/>
      <c r="AN796" s="29"/>
      <c r="AO796" s="29"/>
      <c r="AP796" s="29"/>
    </row>
    <row r="797" spans="3:42" ht="12.75"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T797" s="29"/>
      <c r="U797" s="29"/>
      <c r="V797" s="29"/>
      <c r="AD797" s="29"/>
      <c r="AE797" s="29"/>
      <c r="AF797" s="29"/>
      <c r="AG797" s="29"/>
      <c r="AH797" s="29"/>
      <c r="AI797" s="29"/>
      <c r="AJ797" s="29"/>
      <c r="AK797" s="29"/>
      <c r="AL797" s="29"/>
      <c r="AM797" s="29"/>
      <c r="AN797" s="29"/>
      <c r="AO797" s="29"/>
      <c r="AP797" s="29"/>
    </row>
    <row r="798" spans="3:42" ht="12.75"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T798" s="29"/>
      <c r="U798" s="29"/>
      <c r="V798" s="29"/>
      <c r="AD798" s="29"/>
      <c r="AE798" s="29"/>
      <c r="AF798" s="29"/>
      <c r="AG798" s="29"/>
      <c r="AH798" s="29"/>
      <c r="AI798" s="29"/>
      <c r="AJ798" s="29"/>
      <c r="AK798" s="29"/>
      <c r="AL798" s="29"/>
      <c r="AM798" s="29"/>
      <c r="AN798" s="29"/>
      <c r="AO798" s="29"/>
      <c r="AP798" s="29"/>
    </row>
    <row r="799" spans="3:42" ht="12.75"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T799" s="29"/>
      <c r="U799" s="29"/>
      <c r="V799" s="29"/>
      <c r="AD799" s="29"/>
      <c r="AE799" s="29"/>
      <c r="AF799" s="29"/>
      <c r="AG799" s="29"/>
      <c r="AH799" s="29"/>
      <c r="AI799" s="29"/>
      <c r="AJ799" s="29"/>
      <c r="AK799" s="29"/>
      <c r="AL799" s="29"/>
      <c r="AM799" s="29"/>
      <c r="AN799" s="29"/>
      <c r="AO799" s="29"/>
      <c r="AP799" s="29"/>
    </row>
    <row r="800" spans="3:42" ht="12.75"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T800" s="29"/>
      <c r="U800" s="29"/>
      <c r="V800" s="29"/>
      <c r="AD800" s="29"/>
      <c r="AE800" s="29"/>
      <c r="AF800" s="29"/>
      <c r="AG800" s="29"/>
      <c r="AH800" s="29"/>
      <c r="AI800" s="29"/>
      <c r="AJ800" s="29"/>
      <c r="AK800" s="29"/>
      <c r="AL800" s="29"/>
      <c r="AM800" s="29"/>
      <c r="AN800" s="29"/>
      <c r="AO800" s="29"/>
      <c r="AP800" s="29"/>
    </row>
    <row r="801" spans="3:42" ht="12.75"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T801" s="29"/>
      <c r="U801" s="29"/>
      <c r="V801" s="29"/>
      <c r="AD801" s="29"/>
      <c r="AE801" s="29"/>
      <c r="AF801" s="29"/>
      <c r="AG801" s="29"/>
      <c r="AH801" s="29"/>
      <c r="AI801" s="29"/>
      <c r="AJ801" s="29"/>
      <c r="AK801" s="29"/>
      <c r="AL801" s="29"/>
      <c r="AM801" s="29"/>
      <c r="AN801" s="29"/>
      <c r="AO801" s="29"/>
      <c r="AP801" s="29"/>
    </row>
    <row r="802" spans="3:42" ht="12.75"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T802" s="29"/>
      <c r="U802" s="29"/>
      <c r="V802" s="29"/>
      <c r="AD802" s="29"/>
      <c r="AE802" s="29"/>
      <c r="AF802" s="29"/>
      <c r="AG802" s="29"/>
      <c r="AH802" s="29"/>
      <c r="AI802" s="29"/>
      <c r="AJ802" s="29"/>
      <c r="AK802" s="29"/>
      <c r="AL802" s="29"/>
      <c r="AM802" s="29"/>
      <c r="AN802" s="29"/>
      <c r="AO802" s="29"/>
      <c r="AP802" s="29"/>
    </row>
    <row r="803" spans="3:42" ht="12.75"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T803" s="29"/>
      <c r="U803" s="29"/>
      <c r="V803" s="29"/>
      <c r="AD803" s="29"/>
      <c r="AE803" s="29"/>
      <c r="AF803" s="29"/>
      <c r="AG803" s="29"/>
      <c r="AH803" s="29"/>
      <c r="AI803" s="29"/>
      <c r="AJ803" s="29"/>
      <c r="AK803" s="29"/>
      <c r="AL803" s="29"/>
      <c r="AM803" s="29"/>
      <c r="AN803" s="29"/>
      <c r="AO803" s="29"/>
      <c r="AP803" s="29"/>
    </row>
    <row r="804" spans="3:42" ht="12.75"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T804" s="29"/>
      <c r="U804" s="29"/>
      <c r="V804" s="29"/>
      <c r="AD804" s="29"/>
      <c r="AE804" s="29"/>
      <c r="AF804" s="29"/>
      <c r="AG804" s="29"/>
      <c r="AH804" s="29"/>
      <c r="AI804" s="29"/>
      <c r="AJ804" s="29"/>
      <c r="AK804" s="29"/>
      <c r="AL804" s="29"/>
      <c r="AM804" s="29"/>
      <c r="AN804" s="29"/>
      <c r="AO804" s="29"/>
      <c r="AP804" s="29"/>
    </row>
    <row r="805" spans="3:42" ht="12.75"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T805" s="29"/>
      <c r="U805" s="29"/>
      <c r="V805" s="29"/>
      <c r="AD805" s="29"/>
      <c r="AE805" s="29"/>
      <c r="AF805" s="29"/>
      <c r="AG805" s="29"/>
      <c r="AH805" s="29"/>
      <c r="AI805" s="29"/>
      <c r="AJ805" s="29"/>
      <c r="AK805" s="29"/>
      <c r="AL805" s="29"/>
      <c r="AM805" s="29"/>
      <c r="AN805" s="29"/>
      <c r="AO805" s="29"/>
      <c r="AP805" s="29"/>
    </row>
    <row r="806" spans="3:42" ht="12.75"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T806" s="29"/>
      <c r="U806" s="29"/>
      <c r="V806" s="29"/>
      <c r="AD806" s="29"/>
      <c r="AE806" s="29"/>
      <c r="AF806" s="29"/>
      <c r="AG806" s="29"/>
      <c r="AH806" s="29"/>
      <c r="AI806" s="29"/>
      <c r="AJ806" s="29"/>
      <c r="AK806" s="29"/>
      <c r="AL806" s="29"/>
      <c r="AM806" s="29"/>
      <c r="AN806" s="29"/>
      <c r="AO806" s="29"/>
      <c r="AP806" s="29"/>
    </row>
    <row r="807" spans="3:42" ht="12.75"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T807" s="29"/>
      <c r="U807" s="29"/>
      <c r="V807" s="29"/>
      <c r="AD807" s="29"/>
      <c r="AE807" s="29"/>
      <c r="AF807" s="29"/>
      <c r="AG807" s="29"/>
      <c r="AH807" s="29"/>
      <c r="AI807" s="29"/>
      <c r="AJ807" s="29"/>
      <c r="AK807" s="29"/>
      <c r="AL807" s="29"/>
      <c r="AM807" s="29"/>
      <c r="AN807" s="29"/>
      <c r="AO807" s="29"/>
      <c r="AP807" s="29"/>
    </row>
    <row r="808" spans="3:42" ht="12.75"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T808" s="29"/>
      <c r="U808" s="29"/>
      <c r="V808" s="29"/>
      <c r="AD808" s="29"/>
      <c r="AE808" s="29"/>
      <c r="AF808" s="29"/>
      <c r="AG808" s="29"/>
      <c r="AH808" s="29"/>
      <c r="AI808" s="29"/>
      <c r="AJ808" s="29"/>
      <c r="AK808" s="29"/>
      <c r="AL808" s="29"/>
      <c r="AM808" s="29"/>
      <c r="AN808" s="29"/>
      <c r="AO808" s="29"/>
      <c r="AP808" s="29"/>
    </row>
    <row r="809" spans="3:42" ht="12.75"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T809" s="29"/>
      <c r="U809" s="29"/>
      <c r="V809" s="29"/>
      <c r="AD809" s="29"/>
      <c r="AE809" s="29"/>
      <c r="AF809" s="29"/>
      <c r="AG809" s="29"/>
      <c r="AH809" s="29"/>
      <c r="AI809" s="29"/>
      <c r="AJ809" s="29"/>
      <c r="AK809" s="29"/>
      <c r="AL809" s="29"/>
      <c r="AM809" s="29"/>
      <c r="AN809" s="29"/>
      <c r="AO809" s="29"/>
      <c r="AP809" s="29"/>
    </row>
    <row r="810" spans="3:42" ht="12.75"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T810" s="29"/>
      <c r="U810" s="29"/>
      <c r="V810" s="29"/>
      <c r="AD810" s="29"/>
      <c r="AE810" s="29"/>
      <c r="AF810" s="29"/>
      <c r="AG810" s="29"/>
      <c r="AH810" s="29"/>
      <c r="AI810" s="29"/>
      <c r="AJ810" s="29"/>
      <c r="AK810" s="29"/>
      <c r="AL810" s="29"/>
      <c r="AM810" s="29"/>
      <c r="AN810" s="29"/>
      <c r="AO810" s="29"/>
      <c r="AP810" s="29"/>
    </row>
    <row r="811" spans="3:42" ht="12.75"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T811" s="29"/>
      <c r="U811" s="29"/>
      <c r="V811" s="29"/>
      <c r="AD811" s="29"/>
      <c r="AE811" s="29"/>
      <c r="AF811" s="29"/>
      <c r="AG811" s="29"/>
      <c r="AH811" s="29"/>
      <c r="AI811" s="29"/>
      <c r="AJ811" s="29"/>
      <c r="AK811" s="29"/>
      <c r="AL811" s="29"/>
      <c r="AM811" s="29"/>
      <c r="AN811" s="29"/>
      <c r="AO811" s="29"/>
      <c r="AP811" s="29"/>
    </row>
    <row r="812" spans="3:42" ht="12.75"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T812" s="29"/>
      <c r="U812" s="29"/>
      <c r="V812" s="29"/>
      <c r="AD812" s="29"/>
      <c r="AE812" s="29"/>
      <c r="AF812" s="29"/>
      <c r="AG812" s="29"/>
      <c r="AH812" s="29"/>
      <c r="AI812" s="29"/>
      <c r="AJ812" s="29"/>
      <c r="AK812" s="29"/>
      <c r="AL812" s="29"/>
      <c r="AM812" s="29"/>
      <c r="AN812" s="29"/>
      <c r="AO812" s="29"/>
      <c r="AP812" s="29"/>
    </row>
    <row r="813" spans="3:42" ht="12.75"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T813" s="29"/>
      <c r="U813" s="29"/>
      <c r="V813" s="29"/>
      <c r="AD813" s="29"/>
      <c r="AE813" s="29"/>
      <c r="AF813" s="29"/>
      <c r="AG813" s="29"/>
      <c r="AH813" s="29"/>
      <c r="AI813" s="29"/>
      <c r="AJ813" s="29"/>
      <c r="AK813" s="29"/>
      <c r="AL813" s="29"/>
      <c r="AM813" s="29"/>
      <c r="AN813" s="29"/>
      <c r="AO813" s="29"/>
      <c r="AP813" s="29"/>
    </row>
    <row r="814" spans="3:42" ht="12.75"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T814" s="29"/>
      <c r="U814" s="29"/>
      <c r="V814" s="29"/>
      <c r="AD814" s="29"/>
      <c r="AE814" s="29"/>
      <c r="AF814" s="29"/>
      <c r="AG814" s="29"/>
      <c r="AH814" s="29"/>
      <c r="AI814" s="29"/>
      <c r="AJ814" s="29"/>
      <c r="AK814" s="29"/>
      <c r="AL814" s="29"/>
      <c r="AM814" s="29"/>
      <c r="AN814" s="29"/>
      <c r="AO814" s="29"/>
      <c r="AP814" s="29"/>
    </row>
    <row r="815" spans="3:42" ht="12.75"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T815" s="29"/>
      <c r="U815" s="29"/>
      <c r="V815" s="29"/>
      <c r="AD815" s="29"/>
      <c r="AE815" s="29"/>
      <c r="AF815" s="29"/>
      <c r="AG815" s="29"/>
      <c r="AH815" s="29"/>
      <c r="AI815" s="29"/>
      <c r="AJ815" s="29"/>
      <c r="AK815" s="29"/>
      <c r="AL815" s="29"/>
      <c r="AM815" s="29"/>
      <c r="AN815" s="29"/>
      <c r="AO815" s="29"/>
      <c r="AP815" s="29"/>
    </row>
    <row r="816" spans="3:42" ht="12.75"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T816" s="29"/>
      <c r="U816" s="29"/>
      <c r="V816" s="29"/>
      <c r="AD816" s="29"/>
      <c r="AE816" s="29"/>
      <c r="AF816" s="29"/>
      <c r="AG816" s="29"/>
      <c r="AH816" s="29"/>
      <c r="AI816" s="29"/>
      <c r="AJ816" s="29"/>
      <c r="AK816" s="29"/>
      <c r="AL816" s="29"/>
      <c r="AM816" s="29"/>
      <c r="AN816" s="29"/>
      <c r="AO816" s="29"/>
      <c r="AP816" s="29"/>
    </row>
    <row r="817" spans="3:42" ht="12.75"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T817" s="29"/>
      <c r="U817" s="29"/>
      <c r="V817" s="29"/>
      <c r="AD817" s="29"/>
      <c r="AE817" s="29"/>
      <c r="AF817" s="29"/>
      <c r="AG817" s="29"/>
      <c r="AH817" s="29"/>
      <c r="AI817" s="29"/>
      <c r="AJ817" s="29"/>
      <c r="AK817" s="29"/>
      <c r="AL817" s="29"/>
      <c r="AM817" s="29"/>
      <c r="AN817" s="29"/>
      <c r="AO817" s="29"/>
      <c r="AP817" s="29"/>
    </row>
    <row r="818" spans="3:42" ht="12.75"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T818" s="29"/>
      <c r="U818" s="29"/>
      <c r="V818" s="29"/>
      <c r="AD818" s="29"/>
      <c r="AE818" s="29"/>
      <c r="AF818" s="29"/>
      <c r="AG818" s="29"/>
      <c r="AH818" s="29"/>
      <c r="AI818" s="29"/>
      <c r="AJ818" s="29"/>
      <c r="AK818" s="29"/>
      <c r="AL818" s="29"/>
      <c r="AM818" s="29"/>
      <c r="AN818" s="29"/>
      <c r="AO818" s="29"/>
      <c r="AP818" s="29"/>
    </row>
    <row r="819" spans="3:42" ht="12.75"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T819" s="29"/>
      <c r="U819" s="29"/>
      <c r="V819" s="29"/>
      <c r="AD819" s="29"/>
      <c r="AE819" s="29"/>
      <c r="AF819" s="29"/>
      <c r="AG819" s="29"/>
      <c r="AH819" s="29"/>
      <c r="AI819" s="29"/>
      <c r="AJ819" s="29"/>
      <c r="AK819" s="29"/>
      <c r="AL819" s="29"/>
      <c r="AM819" s="29"/>
      <c r="AN819" s="29"/>
      <c r="AO819" s="29"/>
      <c r="AP819" s="29"/>
    </row>
    <row r="820" spans="3:42" ht="12.75"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T820" s="29"/>
      <c r="U820" s="29"/>
      <c r="V820" s="29"/>
      <c r="AD820" s="29"/>
      <c r="AE820" s="29"/>
      <c r="AF820" s="29"/>
      <c r="AG820" s="29"/>
      <c r="AH820" s="29"/>
      <c r="AI820" s="29"/>
      <c r="AJ820" s="29"/>
      <c r="AK820" s="29"/>
      <c r="AL820" s="29"/>
      <c r="AM820" s="29"/>
      <c r="AN820" s="29"/>
      <c r="AO820" s="29"/>
      <c r="AP820" s="29"/>
    </row>
    <row r="821" spans="3:42" ht="12.75"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T821" s="29"/>
      <c r="U821" s="29"/>
      <c r="V821" s="29"/>
      <c r="AD821" s="29"/>
      <c r="AE821" s="29"/>
      <c r="AF821" s="29"/>
      <c r="AG821" s="29"/>
      <c r="AH821" s="29"/>
      <c r="AI821" s="29"/>
      <c r="AJ821" s="29"/>
      <c r="AK821" s="29"/>
      <c r="AL821" s="29"/>
      <c r="AM821" s="29"/>
      <c r="AN821" s="29"/>
      <c r="AO821" s="29"/>
      <c r="AP821" s="29"/>
    </row>
    <row r="822" spans="3:42" ht="12.75"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T822" s="29"/>
      <c r="U822" s="29"/>
      <c r="V822" s="29"/>
      <c r="AD822" s="29"/>
      <c r="AE822" s="29"/>
      <c r="AF822" s="29"/>
      <c r="AG822" s="29"/>
      <c r="AH822" s="29"/>
      <c r="AI822" s="29"/>
      <c r="AJ822" s="29"/>
      <c r="AK822" s="29"/>
      <c r="AL822" s="29"/>
      <c r="AM822" s="29"/>
      <c r="AN822" s="29"/>
      <c r="AO822" s="29"/>
      <c r="AP822" s="29"/>
    </row>
    <row r="823" spans="3:42" ht="12.75"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T823" s="29"/>
      <c r="U823" s="29"/>
      <c r="V823" s="29"/>
      <c r="AD823" s="29"/>
      <c r="AE823" s="29"/>
      <c r="AF823" s="29"/>
      <c r="AG823" s="29"/>
      <c r="AH823" s="29"/>
      <c r="AI823" s="29"/>
      <c r="AJ823" s="29"/>
      <c r="AK823" s="29"/>
      <c r="AL823" s="29"/>
      <c r="AM823" s="29"/>
      <c r="AN823" s="29"/>
      <c r="AO823" s="29"/>
      <c r="AP823" s="29"/>
    </row>
    <row r="824" spans="3:42" ht="12.75"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T824" s="29"/>
      <c r="U824" s="29"/>
      <c r="V824" s="29"/>
      <c r="AD824" s="29"/>
      <c r="AE824" s="29"/>
      <c r="AF824" s="29"/>
      <c r="AG824" s="29"/>
      <c r="AH824" s="29"/>
      <c r="AI824" s="29"/>
      <c r="AJ824" s="29"/>
      <c r="AK824" s="29"/>
      <c r="AL824" s="29"/>
      <c r="AM824" s="29"/>
      <c r="AN824" s="29"/>
      <c r="AO824" s="29"/>
      <c r="AP824" s="29"/>
    </row>
    <row r="825" spans="3:42" ht="12.75"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T825" s="29"/>
      <c r="U825" s="29"/>
      <c r="V825" s="29"/>
      <c r="AD825" s="29"/>
      <c r="AE825" s="29"/>
      <c r="AF825" s="29"/>
      <c r="AG825" s="29"/>
      <c r="AH825" s="29"/>
      <c r="AI825" s="29"/>
      <c r="AJ825" s="29"/>
      <c r="AK825" s="29"/>
      <c r="AL825" s="29"/>
      <c r="AM825" s="29"/>
      <c r="AN825" s="29"/>
      <c r="AO825" s="29"/>
      <c r="AP825" s="29"/>
    </row>
    <row r="826" spans="3:42" ht="12.75"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T826" s="29"/>
      <c r="U826" s="29"/>
      <c r="V826" s="29"/>
      <c r="AD826" s="29"/>
      <c r="AE826" s="29"/>
      <c r="AF826" s="29"/>
      <c r="AG826" s="29"/>
      <c r="AH826" s="29"/>
      <c r="AI826" s="29"/>
      <c r="AJ826" s="29"/>
      <c r="AK826" s="29"/>
      <c r="AL826" s="29"/>
      <c r="AM826" s="29"/>
      <c r="AN826" s="29"/>
      <c r="AO826" s="29"/>
      <c r="AP826" s="29"/>
    </row>
    <row r="827" spans="3:42" ht="12.75"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T827" s="29"/>
      <c r="U827" s="29"/>
      <c r="V827" s="29"/>
      <c r="AD827" s="29"/>
      <c r="AE827" s="29"/>
      <c r="AF827" s="29"/>
      <c r="AG827" s="29"/>
      <c r="AH827" s="29"/>
      <c r="AI827" s="29"/>
      <c r="AJ827" s="29"/>
      <c r="AK827" s="29"/>
      <c r="AL827" s="29"/>
      <c r="AM827" s="29"/>
      <c r="AN827" s="29"/>
      <c r="AO827" s="29"/>
      <c r="AP827" s="29"/>
    </row>
    <row r="828" spans="3:42" ht="12.75"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T828" s="29"/>
      <c r="U828" s="29"/>
      <c r="V828" s="29"/>
      <c r="AD828" s="29"/>
      <c r="AE828" s="29"/>
      <c r="AF828" s="29"/>
      <c r="AG828" s="29"/>
      <c r="AH828" s="29"/>
      <c r="AI828" s="29"/>
      <c r="AJ828" s="29"/>
      <c r="AK828" s="29"/>
      <c r="AL828" s="29"/>
      <c r="AM828" s="29"/>
      <c r="AN828" s="29"/>
      <c r="AO828" s="29"/>
      <c r="AP828" s="29"/>
    </row>
    <row r="829" spans="3:42" ht="12.75"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T829" s="29"/>
      <c r="U829" s="29"/>
      <c r="V829" s="29"/>
      <c r="AD829" s="29"/>
      <c r="AE829" s="29"/>
      <c r="AF829" s="29"/>
      <c r="AG829" s="29"/>
      <c r="AH829" s="29"/>
      <c r="AI829" s="29"/>
      <c r="AJ829" s="29"/>
      <c r="AK829" s="29"/>
      <c r="AL829" s="29"/>
      <c r="AM829" s="29"/>
      <c r="AN829" s="29"/>
      <c r="AO829" s="29"/>
      <c r="AP829" s="29"/>
    </row>
    <row r="830" spans="3:42" ht="12.75"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T830" s="29"/>
      <c r="U830" s="29"/>
      <c r="V830" s="29"/>
      <c r="AD830" s="29"/>
      <c r="AE830" s="29"/>
      <c r="AF830" s="29"/>
      <c r="AG830" s="29"/>
      <c r="AH830" s="29"/>
      <c r="AI830" s="29"/>
      <c r="AJ830" s="29"/>
      <c r="AK830" s="29"/>
      <c r="AL830" s="29"/>
      <c r="AM830" s="29"/>
      <c r="AN830" s="29"/>
      <c r="AO830" s="29"/>
      <c r="AP830" s="29"/>
    </row>
    <row r="831" spans="3:42" ht="12.75"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T831" s="29"/>
      <c r="U831" s="29"/>
      <c r="V831" s="29"/>
      <c r="AD831" s="29"/>
      <c r="AE831" s="29"/>
      <c r="AF831" s="29"/>
      <c r="AG831" s="29"/>
      <c r="AH831" s="29"/>
      <c r="AI831" s="29"/>
      <c r="AJ831" s="29"/>
      <c r="AK831" s="29"/>
      <c r="AL831" s="29"/>
      <c r="AM831" s="29"/>
      <c r="AN831" s="29"/>
      <c r="AO831" s="29"/>
      <c r="AP831" s="29"/>
    </row>
    <row r="832" spans="3:42" ht="12.75"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T832" s="29"/>
      <c r="U832" s="29"/>
      <c r="V832" s="29"/>
      <c r="AD832" s="29"/>
      <c r="AE832" s="29"/>
      <c r="AF832" s="29"/>
      <c r="AG832" s="29"/>
      <c r="AH832" s="29"/>
      <c r="AI832" s="29"/>
      <c r="AJ832" s="29"/>
      <c r="AK832" s="29"/>
      <c r="AL832" s="29"/>
      <c r="AM832" s="29"/>
      <c r="AN832" s="29"/>
      <c r="AO832" s="29"/>
      <c r="AP832" s="29"/>
    </row>
    <row r="833" spans="3:42" ht="12.75"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T833" s="29"/>
      <c r="U833" s="29"/>
      <c r="V833" s="29"/>
      <c r="AD833" s="29"/>
      <c r="AE833" s="29"/>
      <c r="AF833" s="29"/>
      <c r="AG833" s="29"/>
      <c r="AH833" s="29"/>
      <c r="AI833" s="29"/>
      <c r="AJ833" s="29"/>
      <c r="AK833" s="29"/>
      <c r="AL833" s="29"/>
      <c r="AM833" s="29"/>
      <c r="AN833" s="29"/>
      <c r="AO833" s="29"/>
      <c r="AP833" s="29"/>
    </row>
    <row r="834" spans="3:42" ht="12.75"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T834" s="29"/>
      <c r="U834" s="29"/>
      <c r="V834" s="29"/>
      <c r="AD834" s="29"/>
      <c r="AE834" s="29"/>
      <c r="AF834" s="29"/>
      <c r="AG834" s="29"/>
      <c r="AH834" s="29"/>
      <c r="AI834" s="29"/>
      <c r="AJ834" s="29"/>
      <c r="AK834" s="29"/>
      <c r="AL834" s="29"/>
      <c r="AM834" s="29"/>
      <c r="AN834" s="29"/>
      <c r="AO834" s="29"/>
      <c r="AP834" s="29"/>
    </row>
    <row r="835" spans="3:42" ht="12.75"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T835" s="29"/>
      <c r="U835" s="29"/>
      <c r="V835" s="29"/>
      <c r="AD835" s="29"/>
      <c r="AE835" s="29"/>
      <c r="AF835" s="29"/>
      <c r="AG835" s="29"/>
      <c r="AH835" s="29"/>
      <c r="AI835" s="29"/>
      <c r="AJ835" s="29"/>
      <c r="AK835" s="29"/>
      <c r="AL835" s="29"/>
      <c r="AM835" s="29"/>
      <c r="AN835" s="29"/>
      <c r="AO835" s="29"/>
      <c r="AP835" s="29"/>
    </row>
    <row r="836" spans="3:42" ht="12.75"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T836" s="29"/>
      <c r="U836" s="29"/>
      <c r="V836" s="29"/>
      <c r="AD836" s="29"/>
      <c r="AE836" s="29"/>
      <c r="AF836" s="29"/>
      <c r="AG836" s="29"/>
      <c r="AH836" s="29"/>
      <c r="AI836" s="29"/>
      <c r="AJ836" s="29"/>
      <c r="AK836" s="29"/>
      <c r="AL836" s="29"/>
      <c r="AM836" s="29"/>
      <c r="AN836" s="29"/>
      <c r="AO836" s="29"/>
      <c r="AP836" s="29"/>
    </row>
    <row r="837" spans="3:42" ht="12.75"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T837" s="29"/>
      <c r="U837" s="29"/>
      <c r="V837" s="29"/>
      <c r="AD837" s="29"/>
      <c r="AE837" s="29"/>
      <c r="AF837" s="29"/>
      <c r="AG837" s="29"/>
      <c r="AH837" s="29"/>
      <c r="AI837" s="29"/>
      <c r="AJ837" s="29"/>
      <c r="AK837" s="29"/>
      <c r="AL837" s="29"/>
      <c r="AM837" s="29"/>
      <c r="AN837" s="29"/>
      <c r="AO837" s="29"/>
      <c r="AP837" s="29"/>
    </row>
    <row r="838" spans="3:42" ht="12.75"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T838" s="29"/>
      <c r="U838" s="29"/>
      <c r="V838" s="29"/>
      <c r="AD838" s="29"/>
      <c r="AE838" s="29"/>
      <c r="AF838" s="29"/>
      <c r="AG838" s="29"/>
      <c r="AH838" s="29"/>
      <c r="AI838" s="29"/>
      <c r="AJ838" s="29"/>
      <c r="AK838" s="29"/>
      <c r="AL838" s="29"/>
      <c r="AM838" s="29"/>
      <c r="AN838" s="29"/>
      <c r="AO838" s="29"/>
      <c r="AP838" s="29"/>
    </row>
    <row r="839" spans="3:42" ht="12.75"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T839" s="29"/>
      <c r="U839" s="29"/>
      <c r="V839" s="29"/>
      <c r="AD839" s="29"/>
      <c r="AE839" s="29"/>
      <c r="AF839" s="29"/>
      <c r="AG839" s="29"/>
      <c r="AH839" s="29"/>
      <c r="AI839" s="29"/>
      <c r="AJ839" s="29"/>
      <c r="AK839" s="29"/>
      <c r="AL839" s="29"/>
      <c r="AM839" s="29"/>
      <c r="AN839" s="29"/>
      <c r="AO839" s="29"/>
      <c r="AP839" s="29"/>
    </row>
    <row r="840" spans="3:42" ht="12.75"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T840" s="29"/>
      <c r="U840" s="29"/>
      <c r="V840" s="29"/>
      <c r="AD840" s="29"/>
      <c r="AE840" s="29"/>
      <c r="AF840" s="29"/>
      <c r="AG840" s="29"/>
      <c r="AH840" s="29"/>
      <c r="AI840" s="29"/>
      <c r="AJ840" s="29"/>
      <c r="AK840" s="29"/>
      <c r="AL840" s="29"/>
      <c r="AM840" s="29"/>
      <c r="AN840" s="29"/>
      <c r="AO840" s="29"/>
      <c r="AP840" s="29"/>
    </row>
    <row r="841" spans="3:42" ht="12.75"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T841" s="29"/>
      <c r="U841" s="29"/>
      <c r="V841" s="29"/>
      <c r="AD841" s="29"/>
      <c r="AE841" s="29"/>
      <c r="AF841" s="29"/>
      <c r="AG841" s="29"/>
      <c r="AH841" s="29"/>
      <c r="AI841" s="29"/>
      <c r="AJ841" s="29"/>
      <c r="AK841" s="29"/>
      <c r="AL841" s="29"/>
      <c r="AM841" s="29"/>
      <c r="AN841" s="29"/>
      <c r="AO841" s="29"/>
      <c r="AP841" s="29"/>
    </row>
    <row r="842" spans="3:42" ht="12.75"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T842" s="29"/>
      <c r="U842" s="29"/>
      <c r="V842" s="29"/>
      <c r="AD842" s="29"/>
      <c r="AE842" s="29"/>
      <c r="AF842" s="29"/>
      <c r="AG842" s="29"/>
      <c r="AH842" s="29"/>
      <c r="AI842" s="29"/>
      <c r="AJ842" s="29"/>
      <c r="AK842" s="29"/>
      <c r="AL842" s="29"/>
      <c r="AM842" s="29"/>
      <c r="AN842" s="29"/>
      <c r="AO842" s="29"/>
      <c r="AP842" s="29"/>
    </row>
    <row r="843" spans="3:42" ht="12.75"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T843" s="29"/>
      <c r="U843" s="29"/>
      <c r="V843" s="29"/>
      <c r="AD843" s="29"/>
      <c r="AE843" s="29"/>
      <c r="AF843" s="29"/>
      <c r="AG843" s="29"/>
      <c r="AH843" s="29"/>
      <c r="AI843" s="29"/>
      <c r="AJ843" s="29"/>
      <c r="AK843" s="29"/>
      <c r="AL843" s="29"/>
      <c r="AM843" s="29"/>
      <c r="AN843" s="29"/>
      <c r="AO843" s="29"/>
      <c r="AP843" s="29"/>
    </row>
    <row r="844" spans="3:42" ht="12.75"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T844" s="29"/>
      <c r="U844" s="29"/>
      <c r="V844" s="29"/>
      <c r="AD844" s="29"/>
      <c r="AE844" s="29"/>
      <c r="AF844" s="29"/>
      <c r="AG844" s="29"/>
      <c r="AH844" s="29"/>
      <c r="AI844" s="29"/>
      <c r="AJ844" s="29"/>
      <c r="AK844" s="29"/>
      <c r="AL844" s="29"/>
      <c r="AM844" s="29"/>
      <c r="AN844" s="29"/>
      <c r="AO844" s="29"/>
      <c r="AP844" s="29"/>
    </row>
    <row r="845" spans="3:42" ht="12.75"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T845" s="29"/>
      <c r="U845" s="29"/>
      <c r="V845" s="29"/>
      <c r="AD845" s="29"/>
      <c r="AE845" s="29"/>
      <c r="AF845" s="29"/>
      <c r="AG845" s="29"/>
      <c r="AH845" s="29"/>
      <c r="AI845" s="29"/>
      <c r="AJ845" s="29"/>
      <c r="AK845" s="29"/>
      <c r="AL845" s="29"/>
      <c r="AM845" s="29"/>
      <c r="AN845" s="29"/>
      <c r="AO845" s="29"/>
      <c r="AP845" s="29"/>
    </row>
    <row r="846" spans="3:42" ht="12.75"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T846" s="29"/>
      <c r="U846" s="29"/>
      <c r="V846" s="29"/>
      <c r="AD846" s="29"/>
      <c r="AE846" s="29"/>
      <c r="AF846" s="29"/>
      <c r="AG846" s="29"/>
      <c r="AH846" s="29"/>
      <c r="AI846" s="29"/>
      <c r="AJ846" s="29"/>
      <c r="AK846" s="29"/>
      <c r="AL846" s="29"/>
      <c r="AM846" s="29"/>
      <c r="AN846" s="29"/>
      <c r="AO846" s="29"/>
      <c r="AP846" s="29"/>
    </row>
    <row r="847" spans="3:42" ht="12.75"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T847" s="29"/>
      <c r="U847" s="29"/>
      <c r="V847" s="29"/>
      <c r="AD847" s="29"/>
      <c r="AE847" s="29"/>
      <c r="AF847" s="29"/>
      <c r="AG847" s="29"/>
      <c r="AH847" s="29"/>
      <c r="AI847" s="29"/>
      <c r="AJ847" s="29"/>
      <c r="AK847" s="29"/>
      <c r="AL847" s="29"/>
      <c r="AM847" s="29"/>
      <c r="AN847" s="29"/>
      <c r="AO847" s="29"/>
      <c r="AP847" s="29"/>
    </row>
    <row r="848" spans="3:42" ht="12.75"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T848" s="29"/>
      <c r="U848" s="29"/>
      <c r="V848" s="29"/>
      <c r="AD848" s="29"/>
      <c r="AE848" s="29"/>
      <c r="AF848" s="29"/>
      <c r="AG848" s="29"/>
      <c r="AH848" s="29"/>
      <c r="AI848" s="29"/>
      <c r="AJ848" s="29"/>
      <c r="AK848" s="29"/>
      <c r="AL848" s="29"/>
      <c r="AM848" s="29"/>
      <c r="AN848" s="29"/>
      <c r="AO848" s="29"/>
      <c r="AP848" s="29"/>
    </row>
    <row r="849" spans="3:42" ht="12.75"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T849" s="29"/>
      <c r="U849" s="29"/>
      <c r="V849" s="29"/>
      <c r="AD849" s="29"/>
      <c r="AE849" s="29"/>
      <c r="AF849" s="29"/>
      <c r="AG849" s="29"/>
      <c r="AH849" s="29"/>
      <c r="AI849" s="29"/>
      <c r="AJ849" s="29"/>
      <c r="AK849" s="29"/>
      <c r="AL849" s="29"/>
      <c r="AM849" s="29"/>
      <c r="AN849" s="29"/>
      <c r="AO849" s="29"/>
      <c r="AP849" s="29"/>
    </row>
    <row r="850" spans="3:42" ht="12.75"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T850" s="29"/>
      <c r="U850" s="29"/>
      <c r="V850" s="29"/>
      <c r="AD850" s="29"/>
      <c r="AE850" s="29"/>
      <c r="AF850" s="29"/>
      <c r="AG850" s="29"/>
      <c r="AH850" s="29"/>
      <c r="AI850" s="29"/>
      <c r="AJ850" s="29"/>
      <c r="AK850" s="29"/>
      <c r="AL850" s="29"/>
      <c r="AM850" s="29"/>
      <c r="AN850" s="29"/>
      <c r="AO850" s="29"/>
      <c r="AP850" s="29"/>
    </row>
    <row r="851" spans="3:42" ht="12.75"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T851" s="29"/>
      <c r="U851" s="29"/>
      <c r="V851" s="29"/>
      <c r="AD851" s="29"/>
      <c r="AE851" s="29"/>
      <c r="AF851" s="29"/>
      <c r="AG851" s="29"/>
      <c r="AH851" s="29"/>
      <c r="AI851" s="29"/>
      <c r="AJ851" s="29"/>
      <c r="AK851" s="29"/>
      <c r="AL851" s="29"/>
      <c r="AM851" s="29"/>
      <c r="AN851" s="29"/>
      <c r="AO851" s="29"/>
      <c r="AP851" s="29"/>
    </row>
    <row r="852" spans="3:42" ht="12.75"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T852" s="29"/>
      <c r="U852" s="29"/>
      <c r="V852" s="29"/>
      <c r="AD852" s="29"/>
      <c r="AE852" s="29"/>
      <c r="AF852" s="29"/>
      <c r="AG852" s="29"/>
      <c r="AH852" s="29"/>
      <c r="AI852" s="29"/>
      <c r="AJ852" s="29"/>
      <c r="AK852" s="29"/>
      <c r="AL852" s="29"/>
      <c r="AM852" s="29"/>
      <c r="AN852" s="29"/>
      <c r="AO852" s="29"/>
      <c r="AP852" s="29"/>
    </row>
    <row r="853" spans="3:42" ht="12.75"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T853" s="29"/>
      <c r="U853" s="29"/>
      <c r="V853" s="29"/>
      <c r="AD853" s="29"/>
      <c r="AE853" s="29"/>
      <c r="AF853" s="29"/>
      <c r="AG853" s="29"/>
      <c r="AH853" s="29"/>
      <c r="AI853" s="29"/>
      <c r="AJ853" s="29"/>
      <c r="AK853" s="29"/>
      <c r="AL853" s="29"/>
      <c r="AM853" s="29"/>
      <c r="AN853" s="29"/>
      <c r="AO853" s="29"/>
      <c r="AP853" s="29"/>
    </row>
    <row r="854" spans="3:42" ht="12.75"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T854" s="29"/>
      <c r="U854" s="29"/>
      <c r="V854" s="29"/>
      <c r="AD854" s="29"/>
      <c r="AE854" s="29"/>
      <c r="AF854" s="29"/>
      <c r="AG854" s="29"/>
      <c r="AH854" s="29"/>
      <c r="AI854" s="29"/>
      <c r="AJ854" s="29"/>
      <c r="AK854" s="29"/>
      <c r="AL854" s="29"/>
      <c r="AM854" s="29"/>
      <c r="AN854" s="29"/>
      <c r="AO854" s="29"/>
      <c r="AP854" s="29"/>
    </row>
    <row r="855" spans="3:42" ht="12.75"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T855" s="29"/>
      <c r="U855" s="29"/>
      <c r="V855" s="29"/>
      <c r="AD855" s="29"/>
      <c r="AE855" s="29"/>
      <c r="AF855" s="29"/>
      <c r="AG855" s="29"/>
      <c r="AH855" s="29"/>
      <c r="AI855" s="29"/>
      <c r="AJ855" s="29"/>
      <c r="AK855" s="29"/>
      <c r="AL855" s="29"/>
      <c r="AM855" s="29"/>
      <c r="AN855" s="29"/>
      <c r="AO855" s="29"/>
      <c r="AP855" s="29"/>
    </row>
    <row r="856" spans="3:42" ht="12.75"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T856" s="29"/>
      <c r="U856" s="29"/>
      <c r="V856" s="29"/>
      <c r="AD856" s="29"/>
      <c r="AE856" s="29"/>
      <c r="AF856" s="29"/>
      <c r="AG856" s="29"/>
      <c r="AH856" s="29"/>
      <c r="AI856" s="29"/>
      <c r="AJ856" s="29"/>
      <c r="AK856" s="29"/>
      <c r="AL856" s="29"/>
      <c r="AM856" s="29"/>
      <c r="AN856" s="29"/>
      <c r="AO856" s="29"/>
      <c r="AP856" s="29"/>
    </row>
    <row r="857" spans="3:42" ht="12.75"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T857" s="29"/>
      <c r="U857" s="29"/>
      <c r="V857" s="29"/>
      <c r="AD857" s="29"/>
      <c r="AE857" s="29"/>
      <c r="AF857" s="29"/>
      <c r="AG857" s="29"/>
      <c r="AH857" s="29"/>
      <c r="AI857" s="29"/>
      <c r="AJ857" s="29"/>
      <c r="AK857" s="29"/>
      <c r="AL857" s="29"/>
      <c r="AM857" s="29"/>
      <c r="AN857" s="29"/>
      <c r="AO857" s="29"/>
      <c r="AP857" s="29"/>
    </row>
    <row r="858" spans="3:42" ht="12.75"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T858" s="29"/>
      <c r="U858" s="29"/>
      <c r="V858" s="29"/>
      <c r="AD858" s="29"/>
      <c r="AE858" s="29"/>
      <c r="AF858" s="29"/>
      <c r="AG858" s="29"/>
      <c r="AH858" s="29"/>
      <c r="AI858" s="29"/>
      <c r="AJ858" s="29"/>
      <c r="AK858" s="29"/>
      <c r="AL858" s="29"/>
      <c r="AM858" s="29"/>
      <c r="AN858" s="29"/>
      <c r="AO858" s="29"/>
      <c r="AP858" s="29"/>
    </row>
    <row r="859" spans="3:42" ht="12.75"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T859" s="29"/>
      <c r="U859" s="29"/>
      <c r="V859" s="29"/>
      <c r="AD859" s="29"/>
      <c r="AE859" s="29"/>
      <c r="AF859" s="29"/>
      <c r="AG859" s="29"/>
      <c r="AH859" s="29"/>
      <c r="AI859" s="29"/>
      <c r="AJ859" s="29"/>
      <c r="AK859" s="29"/>
      <c r="AL859" s="29"/>
      <c r="AM859" s="29"/>
      <c r="AN859" s="29"/>
      <c r="AO859" s="29"/>
      <c r="AP859" s="29"/>
    </row>
    <row r="860" spans="3:42" ht="12.75"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T860" s="29"/>
      <c r="U860" s="29"/>
      <c r="V860" s="29"/>
      <c r="AD860" s="29"/>
      <c r="AE860" s="29"/>
      <c r="AF860" s="29"/>
      <c r="AG860" s="29"/>
      <c r="AH860" s="29"/>
      <c r="AI860" s="29"/>
      <c r="AJ860" s="29"/>
      <c r="AK860" s="29"/>
      <c r="AL860" s="29"/>
      <c r="AM860" s="29"/>
      <c r="AN860" s="29"/>
      <c r="AO860" s="29"/>
      <c r="AP860" s="29"/>
    </row>
    <row r="861" spans="3:42" ht="12.75"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T861" s="29"/>
      <c r="U861" s="29"/>
      <c r="V861" s="29"/>
      <c r="AD861" s="29"/>
      <c r="AE861" s="29"/>
      <c r="AF861" s="29"/>
      <c r="AG861" s="29"/>
      <c r="AH861" s="29"/>
      <c r="AI861" s="29"/>
      <c r="AJ861" s="29"/>
      <c r="AK861" s="29"/>
      <c r="AL861" s="29"/>
      <c r="AM861" s="29"/>
      <c r="AN861" s="29"/>
      <c r="AO861" s="29"/>
      <c r="AP861" s="29"/>
    </row>
    <row r="862" spans="3:42" ht="12.75"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T862" s="29"/>
      <c r="U862" s="29"/>
      <c r="V862" s="29"/>
      <c r="AD862" s="29"/>
      <c r="AE862" s="29"/>
      <c r="AF862" s="29"/>
      <c r="AG862" s="29"/>
      <c r="AH862" s="29"/>
      <c r="AI862" s="29"/>
      <c r="AJ862" s="29"/>
      <c r="AK862" s="29"/>
      <c r="AL862" s="29"/>
      <c r="AM862" s="29"/>
      <c r="AN862" s="29"/>
      <c r="AO862" s="29"/>
      <c r="AP862" s="29"/>
    </row>
    <row r="863" spans="3:42" ht="12.75"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T863" s="29"/>
      <c r="U863" s="29"/>
      <c r="V863" s="29"/>
      <c r="AD863" s="29"/>
      <c r="AE863" s="29"/>
      <c r="AF863" s="29"/>
      <c r="AG863" s="29"/>
      <c r="AH863" s="29"/>
      <c r="AI863" s="29"/>
      <c r="AJ863" s="29"/>
      <c r="AK863" s="29"/>
      <c r="AL863" s="29"/>
      <c r="AM863" s="29"/>
      <c r="AN863" s="29"/>
      <c r="AO863" s="29"/>
      <c r="AP863" s="29"/>
    </row>
    <row r="864" spans="3:42" ht="12.75"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T864" s="29"/>
      <c r="U864" s="29"/>
      <c r="V864" s="29"/>
      <c r="AD864" s="29"/>
      <c r="AE864" s="29"/>
      <c r="AF864" s="29"/>
      <c r="AG864" s="29"/>
      <c r="AH864" s="29"/>
      <c r="AI864" s="29"/>
      <c r="AJ864" s="29"/>
      <c r="AK864" s="29"/>
      <c r="AL864" s="29"/>
      <c r="AM864" s="29"/>
      <c r="AN864" s="29"/>
      <c r="AO864" s="29"/>
      <c r="AP864" s="29"/>
    </row>
    <row r="865" spans="3:42" ht="12.75"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T865" s="29"/>
      <c r="U865" s="29"/>
      <c r="V865" s="29"/>
      <c r="AD865" s="29"/>
      <c r="AE865" s="29"/>
      <c r="AF865" s="29"/>
      <c r="AG865" s="29"/>
      <c r="AH865" s="29"/>
      <c r="AI865" s="29"/>
      <c r="AJ865" s="29"/>
      <c r="AK865" s="29"/>
      <c r="AL865" s="29"/>
      <c r="AM865" s="29"/>
      <c r="AN865" s="29"/>
      <c r="AO865" s="29"/>
      <c r="AP865" s="29"/>
    </row>
    <row r="866" spans="3:42" ht="12.75"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T866" s="29"/>
      <c r="U866" s="29"/>
      <c r="V866" s="29"/>
      <c r="AD866" s="29"/>
      <c r="AE866" s="29"/>
      <c r="AF866" s="29"/>
      <c r="AG866" s="29"/>
      <c r="AH866" s="29"/>
      <c r="AI866" s="29"/>
      <c r="AJ866" s="29"/>
      <c r="AK866" s="29"/>
      <c r="AL866" s="29"/>
      <c r="AM866" s="29"/>
      <c r="AN866" s="29"/>
      <c r="AO866" s="29"/>
      <c r="AP866" s="29"/>
    </row>
    <row r="867" spans="3:42" ht="12.75"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T867" s="29"/>
      <c r="U867" s="29"/>
      <c r="V867" s="29"/>
      <c r="AD867" s="29"/>
      <c r="AE867" s="29"/>
      <c r="AF867" s="29"/>
      <c r="AG867" s="29"/>
      <c r="AH867" s="29"/>
      <c r="AI867" s="29"/>
      <c r="AJ867" s="29"/>
      <c r="AK867" s="29"/>
      <c r="AL867" s="29"/>
      <c r="AM867" s="29"/>
      <c r="AN867" s="29"/>
      <c r="AO867" s="29"/>
      <c r="AP867" s="29"/>
    </row>
    <row r="868" spans="3:42" ht="12.75"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T868" s="29"/>
      <c r="U868" s="29"/>
      <c r="V868" s="29"/>
      <c r="AD868" s="29"/>
      <c r="AE868" s="29"/>
      <c r="AF868" s="29"/>
      <c r="AG868" s="29"/>
      <c r="AH868" s="29"/>
      <c r="AI868" s="29"/>
      <c r="AJ868" s="29"/>
      <c r="AK868" s="29"/>
      <c r="AL868" s="29"/>
      <c r="AM868" s="29"/>
      <c r="AN868" s="29"/>
      <c r="AO868" s="29"/>
      <c r="AP868" s="29"/>
    </row>
    <row r="869" spans="3:42" ht="12.75"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T869" s="29"/>
      <c r="U869" s="29"/>
      <c r="V869" s="29"/>
      <c r="AD869" s="29"/>
      <c r="AE869" s="29"/>
      <c r="AF869" s="29"/>
      <c r="AG869" s="29"/>
      <c r="AH869" s="29"/>
      <c r="AI869" s="29"/>
      <c r="AJ869" s="29"/>
      <c r="AK869" s="29"/>
      <c r="AL869" s="29"/>
      <c r="AM869" s="29"/>
      <c r="AN869" s="29"/>
      <c r="AO869" s="29"/>
      <c r="AP869" s="29"/>
    </row>
    <row r="870" spans="3:42" ht="12.75"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T870" s="29"/>
      <c r="U870" s="29"/>
      <c r="V870" s="29"/>
      <c r="AD870" s="29"/>
      <c r="AE870" s="29"/>
      <c r="AF870" s="29"/>
      <c r="AG870" s="29"/>
      <c r="AH870" s="29"/>
      <c r="AI870" s="29"/>
      <c r="AJ870" s="29"/>
      <c r="AK870" s="29"/>
      <c r="AL870" s="29"/>
      <c r="AM870" s="29"/>
      <c r="AN870" s="29"/>
      <c r="AO870" s="29"/>
      <c r="AP870" s="29"/>
    </row>
    <row r="871" spans="3:42" ht="12.75"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T871" s="29"/>
      <c r="U871" s="29"/>
      <c r="V871" s="29"/>
      <c r="AD871" s="29"/>
      <c r="AE871" s="29"/>
      <c r="AF871" s="29"/>
      <c r="AG871" s="29"/>
      <c r="AH871" s="29"/>
      <c r="AI871" s="29"/>
      <c r="AJ871" s="29"/>
      <c r="AK871" s="29"/>
      <c r="AL871" s="29"/>
      <c r="AM871" s="29"/>
      <c r="AN871" s="29"/>
      <c r="AO871" s="29"/>
      <c r="AP871" s="29"/>
    </row>
    <row r="872" spans="3:42" ht="12.75"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T872" s="29"/>
      <c r="U872" s="29"/>
      <c r="V872" s="29"/>
      <c r="AD872" s="29"/>
      <c r="AE872" s="29"/>
      <c r="AF872" s="29"/>
      <c r="AG872" s="29"/>
      <c r="AH872" s="29"/>
      <c r="AI872" s="29"/>
      <c r="AJ872" s="29"/>
      <c r="AK872" s="29"/>
      <c r="AL872" s="29"/>
      <c r="AM872" s="29"/>
      <c r="AN872" s="29"/>
      <c r="AO872" s="29"/>
      <c r="AP872" s="29"/>
    </row>
    <row r="873" spans="3:42" ht="12.75"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T873" s="29"/>
      <c r="U873" s="29"/>
      <c r="V873" s="29"/>
      <c r="AD873" s="29"/>
      <c r="AE873" s="29"/>
      <c r="AF873" s="29"/>
      <c r="AG873" s="29"/>
      <c r="AH873" s="29"/>
      <c r="AI873" s="29"/>
      <c r="AJ873" s="29"/>
      <c r="AK873" s="29"/>
      <c r="AL873" s="29"/>
      <c r="AM873" s="29"/>
      <c r="AN873" s="29"/>
      <c r="AO873" s="29"/>
      <c r="AP873" s="29"/>
    </row>
    <row r="874" spans="3:42" ht="12.75"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T874" s="29"/>
      <c r="U874" s="29"/>
      <c r="V874" s="29"/>
      <c r="AD874" s="29"/>
      <c r="AE874" s="29"/>
      <c r="AF874" s="29"/>
      <c r="AG874" s="29"/>
      <c r="AH874" s="29"/>
      <c r="AI874" s="29"/>
      <c r="AJ874" s="29"/>
      <c r="AK874" s="29"/>
      <c r="AL874" s="29"/>
      <c r="AM874" s="29"/>
      <c r="AN874" s="29"/>
      <c r="AO874" s="29"/>
      <c r="AP874" s="29"/>
    </row>
    <row r="875" spans="3:42" ht="12.75"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T875" s="29"/>
      <c r="U875" s="29"/>
      <c r="V875" s="29"/>
      <c r="AD875" s="29"/>
      <c r="AE875" s="29"/>
      <c r="AF875" s="29"/>
      <c r="AG875" s="29"/>
      <c r="AH875" s="29"/>
      <c r="AI875" s="29"/>
      <c r="AJ875" s="29"/>
      <c r="AK875" s="29"/>
      <c r="AL875" s="29"/>
      <c r="AM875" s="29"/>
      <c r="AN875" s="29"/>
      <c r="AO875" s="29"/>
      <c r="AP875" s="29"/>
    </row>
    <row r="876" spans="3:42" ht="12.75"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T876" s="29"/>
      <c r="U876" s="29"/>
      <c r="V876" s="29"/>
      <c r="AD876" s="29"/>
      <c r="AE876" s="29"/>
      <c r="AF876" s="29"/>
      <c r="AG876" s="29"/>
      <c r="AH876" s="29"/>
      <c r="AI876" s="29"/>
      <c r="AJ876" s="29"/>
      <c r="AK876" s="29"/>
      <c r="AL876" s="29"/>
      <c r="AM876" s="29"/>
      <c r="AN876" s="29"/>
      <c r="AO876" s="29"/>
      <c r="AP876" s="29"/>
    </row>
    <row r="877" spans="3:42" ht="12.75"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T877" s="29"/>
      <c r="U877" s="29"/>
      <c r="V877" s="29"/>
      <c r="AD877" s="29"/>
      <c r="AE877" s="29"/>
      <c r="AF877" s="29"/>
      <c r="AG877" s="29"/>
      <c r="AH877" s="29"/>
      <c r="AI877" s="29"/>
      <c r="AJ877" s="29"/>
      <c r="AK877" s="29"/>
      <c r="AL877" s="29"/>
      <c r="AM877" s="29"/>
      <c r="AN877" s="29"/>
      <c r="AO877" s="29"/>
      <c r="AP877" s="29"/>
    </row>
    <row r="878" spans="3:42" ht="12.75"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T878" s="29"/>
      <c r="U878" s="29"/>
      <c r="V878" s="29"/>
      <c r="AD878" s="29"/>
      <c r="AE878" s="29"/>
      <c r="AF878" s="29"/>
      <c r="AG878" s="29"/>
      <c r="AH878" s="29"/>
      <c r="AI878" s="29"/>
      <c r="AJ878" s="29"/>
      <c r="AK878" s="29"/>
      <c r="AL878" s="29"/>
      <c r="AM878" s="29"/>
      <c r="AN878" s="29"/>
      <c r="AO878" s="29"/>
      <c r="AP878" s="29"/>
    </row>
    <row r="879" spans="3:42" ht="12.75"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T879" s="29"/>
      <c r="U879" s="29"/>
      <c r="V879" s="29"/>
      <c r="AD879" s="29"/>
      <c r="AE879" s="29"/>
      <c r="AF879" s="29"/>
      <c r="AG879" s="29"/>
      <c r="AH879" s="29"/>
      <c r="AI879" s="29"/>
      <c r="AJ879" s="29"/>
      <c r="AK879" s="29"/>
      <c r="AL879" s="29"/>
      <c r="AM879" s="29"/>
      <c r="AN879" s="29"/>
      <c r="AO879" s="29"/>
      <c r="AP879" s="29"/>
    </row>
    <row r="880" spans="3:42" ht="12.75"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T880" s="29"/>
      <c r="U880" s="29"/>
      <c r="V880" s="29"/>
      <c r="AD880" s="29"/>
      <c r="AE880" s="29"/>
      <c r="AF880" s="29"/>
      <c r="AG880" s="29"/>
      <c r="AH880" s="29"/>
      <c r="AI880" s="29"/>
      <c r="AJ880" s="29"/>
      <c r="AK880" s="29"/>
      <c r="AL880" s="29"/>
      <c r="AM880" s="29"/>
      <c r="AN880" s="29"/>
      <c r="AO880" s="29"/>
      <c r="AP880" s="29"/>
    </row>
    <row r="881" spans="3:42" ht="12.75"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T881" s="29"/>
      <c r="U881" s="29"/>
      <c r="V881" s="29"/>
      <c r="AD881" s="29"/>
      <c r="AE881" s="29"/>
      <c r="AF881" s="29"/>
      <c r="AG881" s="29"/>
      <c r="AH881" s="29"/>
      <c r="AI881" s="29"/>
      <c r="AJ881" s="29"/>
      <c r="AK881" s="29"/>
      <c r="AL881" s="29"/>
      <c r="AM881" s="29"/>
      <c r="AN881" s="29"/>
      <c r="AO881" s="29"/>
      <c r="AP881" s="29"/>
    </row>
    <row r="882" spans="3:42" ht="12.75"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T882" s="29"/>
      <c r="U882" s="29"/>
      <c r="V882" s="29"/>
      <c r="AD882" s="29"/>
      <c r="AE882" s="29"/>
      <c r="AF882" s="29"/>
      <c r="AG882" s="29"/>
      <c r="AH882" s="29"/>
      <c r="AI882" s="29"/>
      <c r="AJ882" s="29"/>
      <c r="AK882" s="29"/>
      <c r="AL882" s="29"/>
      <c r="AM882" s="29"/>
      <c r="AN882" s="29"/>
      <c r="AO882" s="29"/>
      <c r="AP882" s="29"/>
    </row>
    <row r="883" spans="3:42" ht="12.75"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T883" s="29"/>
      <c r="U883" s="29"/>
      <c r="V883" s="29"/>
      <c r="AD883" s="29"/>
      <c r="AE883" s="29"/>
      <c r="AF883" s="29"/>
      <c r="AG883" s="29"/>
      <c r="AH883" s="29"/>
      <c r="AI883" s="29"/>
      <c r="AJ883" s="29"/>
      <c r="AK883" s="29"/>
      <c r="AL883" s="29"/>
      <c r="AM883" s="29"/>
      <c r="AN883" s="29"/>
      <c r="AO883" s="29"/>
      <c r="AP883" s="29"/>
    </row>
    <row r="884" spans="3:42" ht="12.75"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T884" s="29"/>
      <c r="U884" s="29"/>
      <c r="V884" s="29"/>
      <c r="AD884" s="29"/>
      <c r="AE884" s="29"/>
      <c r="AF884" s="29"/>
      <c r="AG884" s="29"/>
      <c r="AH884" s="29"/>
      <c r="AI884" s="29"/>
      <c r="AJ884" s="29"/>
      <c r="AK884" s="29"/>
      <c r="AL884" s="29"/>
      <c r="AM884" s="29"/>
      <c r="AN884" s="29"/>
      <c r="AO884" s="29"/>
      <c r="AP884" s="29"/>
    </row>
    <row r="885" spans="3:42" ht="12.75"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T885" s="29"/>
      <c r="U885" s="29"/>
      <c r="V885" s="29"/>
      <c r="AD885" s="29"/>
      <c r="AE885" s="29"/>
      <c r="AF885" s="29"/>
      <c r="AG885" s="29"/>
      <c r="AH885" s="29"/>
      <c r="AI885" s="29"/>
      <c r="AJ885" s="29"/>
      <c r="AK885" s="29"/>
      <c r="AL885" s="29"/>
      <c r="AM885" s="29"/>
      <c r="AN885" s="29"/>
      <c r="AO885" s="29"/>
      <c r="AP885" s="29"/>
    </row>
    <row r="886" spans="3:42" ht="12.75"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T886" s="29"/>
      <c r="U886" s="29"/>
      <c r="V886" s="29"/>
      <c r="AD886" s="29"/>
      <c r="AE886" s="29"/>
      <c r="AF886" s="29"/>
      <c r="AG886" s="29"/>
      <c r="AH886" s="29"/>
      <c r="AI886" s="29"/>
      <c r="AJ886" s="29"/>
      <c r="AK886" s="29"/>
      <c r="AL886" s="29"/>
      <c r="AM886" s="29"/>
      <c r="AN886" s="29"/>
      <c r="AO886" s="29"/>
      <c r="AP886" s="29"/>
    </row>
    <row r="887" spans="3:42" ht="12.75"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T887" s="29"/>
      <c r="U887" s="29"/>
      <c r="V887" s="29"/>
      <c r="AD887" s="29"/>
      <c r="AE887" s="29"/>
      <c r="AF887" s="29"/>
      <c r="AG887" s="29"/>
      <c r="AH887" s="29"/>
      <c r="AI887" s="29"/>
      <c r="AJ887" s="29"/>
      <c r="AK887" s="29"/>
      <c r="AL887" s="29"/>
      <c r="AM887" s="29"/>
      <c r="AN887" s="29"/>
      <c r="AO887" s="29"/>
      <c r="AP887" s="29"/>
    </row>
    <row r="888" spans="3:42" ht="12.75"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T888" s="29"/>
      <c r="U888" s="29"/>
      <c r="V888" s="29"/>
      <c r="AD888" s="29"/>
      <c r="AE888" s="29"/>
      <c r="AF888" s="29"/>
      <c r="AG888" s="29"/>
      <c r="AH888" s="29"/>
      <c r="AI888" s="29"/>
      <c r="AJ888" s="29"/>
      <c r="AK888" s="29"/>
      <c r="AL888" s="29"/>
      <c r="AM888" s="29"/>
      <c r="AN888" s="29"/>
      <c r="AO888" s="29"/>
      <c r="AP888" s="29"/>
    </row>
    <row r="889" spans="3:42" ht="12.75"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T889" s="29"/>
      <c r="U889" s="29"/>
      <c r="V889" s="29"/>
      <c r="AD889" s="29"/>
      <c r="AE889" s="29"/>
      <c r="AF889" s="29"/>
      <c r="AG889" s="29"/>
      <c r="AH889" s="29"/>
      <c r="AI889" s="29"/>
      <c r="AJ889" s="29"/>
      <c r="AK889" s="29"/>
      <c r="AL889" s="29"/>
      <c r="AM889" s="29"/>
      <c r="AN889" s="29"/>
      <c r="AO889" s="29"/>
      <c r="AP889" s="29"/>
    </row>
    <row r="890" spans="3:42" ht="12.75"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T890" s="29"/>
      <c r="U890" s="29"/>
      <c r="V890" s="29"/>
      <c r="AD890" s="29"/>
      <c r="AE890" s="29"/>
      <c r="AF890" s="29"/>
      <c r="AG890" s="29"/>
      <c r="AH890" s="29"/>
      <c r="AI890" s="29"/>
      <c r="AJ890" s="29"/>
      <c r="AK890" s="29"/>
      <c r="AL890" s="29"/>
      <c r="AM890" s="29"/>
      <c r="AN890" s="29"/>
      <c r="AO890" s="29"/>
      <c r="AP890" s="29"/>
    </row>
    <row r="891" spans="3:42" ht="12.75"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T891" s="29"/>
      <c r="U891" s="29"/>
      <c r="V891" s="29"/>
      <c r="AD891" s="29"/>
      <c r="AE891" s="29"/>
      <c r="AF891" s="29"/>
      <c r="AG891" s="29"/>
      <c r="AH891" s="29"/>
      <c r="AI891" s="29"/>
      <c r="AJ891" s="29"/>
      <c r="AK891" s="29"/>
      <c r="AL891" s="29"/>
      <c r="AM891" s="29"/>
      <c r="AN891" s="29"/>
      <c r="AO891" s="29"/>
      <c r="AP891" s="29"/>
    </row>
    <row r="892" spans="3:42" ht="12.75"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T892" s="29"/>
      <c r="U892" s="29"/>
      <c r="V892" s="29"/>
      <c r="AD892" s="29"/>
      <c r="AE892" s="29"/>
      <c r="AF892" s="29"/>
      <c r="AG892" s="29"/>
      <c r="AH892" s="29"/>
      <c r="AI892" s="29"/>
      <c r="AJ892" s="29"/>
      <c r="AK892" s="29"/>
      <c r="AL892" s="29"/>
      <c r="AM892" s="29"/>
      <c r="AN892" s="29"/>
      <c r="AO892" s="29"/>
      <c r="AP892" s="29"/>
    </row>
    <row r="893" spans="3:42" ht="12.75"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T893" s="29"/>
      <c r="U893" s="29"/>
      <c r="V893" s="29"/>
      <c r="AD893" s="29"/>
      <c r="AE893" s="29"/>
      <c r="AF893" s="29"/>
      <c r="AG893" s="29"/>
      <c r="AH893" s="29"/>
      <c r="AI893" s="29"/>
      <c r="AJ893" s="29"/>
      <c r="AK893" s="29"/>
      <c r="AL893" s="29"/>
      <c r="AM893" s="29"/>
      <c r="AN893" s="29"/>
      <c r="AO893" s="29"/>
      <c r="AP893" s="29"/>
    </row>
    <row r="894" spans="3:42" ht="12.75"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T894" s="29"/>
      <c r="U894" s="29"/>
      <c r="V894" s="29"/>
      <c r="AD894" s="29"/>
      <c r="AE894" s="29"/>
      <c r="AF894" s="29"/>
      <c r="AG894" s="29"/>
      <c r="AH894" s="29"/>
      <c r="AI894" s="29"/>
      <c r="AJ894" s="29"/>
      <c r="AK894" s="29"/>
      <c r="AL894" s="29"/>
      <c r="AM894" s="29"/>
      <c r="AN894" s="29"/>
      <c r="AO894" s="29"/>
      <c r="AP894" s="29"/>
    </row>
    <row r="895" spans="3:42" ht="12.75"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T895" s="29"/>
      <c r="U895" s="29"/>
      <c r="V895" s="29"/>
      <c r="AD895" s="29"/>
      <c r="AE895" s="29"/>
      <c r="AF895" s="29"/>
      <c r="AG895" s="29"/>
      <c r="AH895" s="29"/>
      <c r="AI895" s="29"/>
      <c r="AJ895" s="29"/>
      <c r="AK895" s="29"/>
      <c r="AL895" s="29"/>
      <c r="AM895" s="29"/>
      <c r="AN895" s="29"/>
      <c r="AO895" s="29"/>
      <c r="AP895" s="29"/>
    </row>
    <row r="896" spans="3:42" ht="12.75"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T896" s="29"/>
      <c r="U896" s="29"/>
      <c r="V896" s="29"/>
      <c r="AD896" s="29"/>
      <c r="AE896" s="29"/>
      <c r="AF896" s="29"/>
      <c r="AG896" s="29"/>
      <c r="AH896" s="29"/>
      <c r="AI896" s="29"/>
      <c r="AJ896" s="29"/>
      <c r="AK896" s="29"/>
      <c r="AL896" s="29"/>
      <c r="AM896" s="29"/>
      <c r="AN896" s="29"/>
      <c r="AO896" s="29"/>
      <c r="AP896" s="29"/>
    </row>
    <row r="897" spans="3:42" ht="12.75"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T897" s="29"/>
      <c r="U897" s="29"/>
      <c r="V897" s="29"/>
      <c r="AD897" s="29"/>
      <c r="AE897" s="29"/>
      <c r="AF897" s="29"/>
      <c r="AG897" s="29"/>
      <c r="AH897" s="29"/>
      <c r="AI897" s="29"/>
      <c r="AJ897" s="29"/>
      <c r="AK897" s="29"/>
      <c r="AL897" s="29"/>
      <c r="AM897" s="29"/>
      <c r="AN897" s="29"/>
      <c r="AO897" s="29"/>
      <c r="AP897" s="29"/>
    </row>
    <row r="898" spans="3:42" ht="12.75"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T898" s="29"/>
      <c r="U898" s="29"/>
      <c r="V898" s="29"/>
      <c r="AD898" s="29"/>
      <c r="AE898" s="29"/>
      <c r="AF898" s="29"/>
      <c r="AG898" s="29"/>
      <c r="AH898" s="29"/>
      <c r="AI898" s="29"/>
      <c r="AJ898" s="29"/>
      <c r="AK898" s="29"/>
      <c r="AL898" s="29"/>
      <c r="AM898" s="29"/>
      <c r="AN898" s="29"/>
      <c r="AO898" s="29"/>
      <c r="AP898" s="29"/>
    </row>
    <row r="899" spans="3:42" ht="12.75"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T899" s="29"/>
      <c r="U899" s="29"/>
      <c r="V899" s="29"/>
      <c r="AD899" s="29"/>
      <c r="AE899" s="29"/>
      <c r="AF899" s="29"/>
      <c r="AG899" s="29"/>
      <c r="AH899" s="29"/>
      <c r="AI899" s="29"/>
      <c r="AJ899" s="29"/>
      <c r="AK899" s="29"/>
      <c r="AL899" s="29"/>
      <c r="AM899" s="29"/>
      <c r="AN899" s="29"/>
      <c r="AO899" s="29"/>
      <c r="AP899" s="29"/>
    </row>
    <row r="900" spans="3:42" ht="12.75"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T900" s="29"/>
      <c r="U900" s="29"/>
      <c r="V900" s="29"/>
      <c r="AD900" s="29"/>
      <c r="AE900" s="29"/>
      <c r="AF900" s="29"/>
      <c r="AG900" s="29"/>
      <c r="AH900" s="29"/>
      <c r="AI900" s="29"/>
      <c r="AJ900" s="29"/>
      <c r="AK900" s="29"/>
      <c r="AL900" s="29"/>
      <c r="AM900" s="29"/>
      <c r="AN900" s="29"/>
      <c r="AO900" s="29"/>
      <c r="AP900" s="29"/>
    </row>
    <row r="901" spans="3:42" ht="12.75"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T901" s="29"/>
      <c r="U901" s="29"/>
      <c r="V901" s="29"/>
      <c r="AD901" s="29"/>
      <c r="AE901" s="29"/>
      <c r="AF901" s="29"/>
      <c r="AG901" s="29"/>
      <c r="AH901" s="29"/>
      <c r="AI901" s="29"/>
      <c r="AJ901" s="29"/>
      <c r="AK901" s="29"/>
      <c r="AL901" s="29"/>
      <c r="AM901" s="29"/>
      <c r="AN901" s="29"/>
      <c r="AO901" s="29"/>
      <c r="AP901" s="29"/>
    </row>
    <row r="902" spans="3:42" ht="12.75"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T902" s="29"/>
      <c r="U902" s="29"/>
      <c r="V902" s="29"/>
      <c r="AD902" s="29"/>
      <c r="AE902" s="29"/>
      <c r="AF902" s="29"/>
      <c r="AG902" s="29"/>
      <c r="AH902" s="29"/>
      <c r="AI902" s="29"/>
      <c r="AJ902" s="29"/>
      <c r="AK902" s="29"/>
      <c r="AL902" s="29"/>
      <c r="AM902" s="29"/>
      <c r="AN902" s="29"/>
      <c r="AO902" s="29"/>
      <c r="AP902" s="29"/>
    </row>
    <row r="903" spans="3:42" ht="12.75"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T903" s="29"/>
      <c r="U903" s="29"/>
      <c r="V903" s="29"/>
      <c r="AD903" s="29"/>
      <c r="AE903" s="29"/>
      <c r="AF903" s="29"/>
      <c r="AG903" s="29"/>
      <c r="AH903" s="29"/>
      <c r="AI903" s="29"/>
      <c r="AJ903" s="29"/>
      <c r="AK903" s="29"/>
      <c r="AL903" s="29"/>
      <c r="AM903" s="29"/>
      <c r="AN903" s="29"/>
      <c r="AO903" s="29"/>
      <c r="AP903" s="29"/>
    </row>
    <row r="904" spans="3:42" ht="12.75"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T904" s="29"/>
      <c r="U904" s="29"/>
      <c r="V904" s="29"/>
      <c r="AD904" s="29"/>
      <c r="AE904" s="29"/>
      <c r="AF904" s="29"/>
      <c r="AG904" s="29"/>
      <c r="AH904" s="29"/>
      <c r="AI904" s="29"/>
      <c r="AJ904" s="29"/>
      <c r="AK904" s="29"/>
      <c r="AL904" s="29"/>
      <c r="AM904" s="29"/>
      <c r="AN904" s="29"/>
      <c r="AO904" s="29"/>
      <c r="AP904" s="29"/>
    </row>
    <row r="905" spans="3:42" ht="12.75"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T905" s="29"/>
      <c r="U905" s="29"/>
      <c r="V905" s="29"/>
      <c r="AD905" s="29"/>
      <c r="AE905" s="29"/>
      <c r="AF905" s="29"/>
      <c r="AG905" s="29"/>
      <c r="AH905" s="29"/>
      <c r="AI905" s="29"/>
      <c r="AJ905" s="29"/>
      <c r="AK905" s="29"/>
      <c r="AL905" s="29"/>
      <c r="AM905" s="29"/>
      <c r="AN905" s="29"/>
      <c r="AO905" s="29"/>
      <c r="AP905" s="29"/>
    </row>
    <row r="906" spans="3:42" ht="12.75"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T906" s="29"/>
      <c r="U906" s="29"/>
      <c r="V906" s="29"/>
      <c r="AD906" s="29"/>
      <c r="AE906" s="29"/>
      <c r="AF906" s="29"/>
      <c r="AG906" s="29"/>
      <c r="AH906" s="29"/>
      <c r="AI906" s="29"/>
      <c r="AJ906" s="29"/>
      <c r="AK906" s="29"/>
      <c r="AL906" s="29"/>
      <c r="AM906" s="29"/>
      <c r="AN906" s="29"/>
      <c r="AO906" s="29"/>
      <c r="AP906" s="29"/>
    </row>
    <row r="907" spans="3:42" ht="12.75"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T907" s="29"/>
      <c r="U907" s="29"/>
      <c r="V907" s="29"/>
      <c r="AD907" s="29"/>
      <c r="AE907" s="29"/>
      <c r="AF907" s="29"/>
      <c r="AG907" s="29"/>
      <c r="AH907" s="29"/>
      <c r="AI907" s="29"/>
      <c r="AJ907" s="29"/>
      <c r="AK907" s="29"/>
      <c r="AL907" s="29"/>
      <c r="AM907" s="29"/>
      <c r="AN907" s="29"/>
      <c r="AO907" s="29"/>
      <c r="AP907" s="29"/>
    </row>
    <row r="908" spans="3:42" ht="12.75"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T908" s="29"/>
      <c r="U908" s="29"/>
      <c r="V908" s="29"/>
      <c r="AD908" s="29"/>
      <c r="AE908" s="29"/>
      <c r="AF908" s="29"/>
      <c r="AG908" s="29"/>
      <c r="AH908" s="29"/>
      <c r="AI908" s="29"/>
      <c r="AJ908" s="29"/>
      <c r="AK908" s="29"/>
      <c r="AL908" s="29"/>
      <c r="AM908" s="29"/>
      <c r="AN908" s="29"/>
      <c r="AO908" s="29"/>
      <c r="AP908" s="29"/>
    </row>
    <row r="909" spans="3:42" ht="12.75"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T909" s="29"/>
      <c r="U909" s="29"/>
      <c r="V909" s="29"/>
      <c r="AD909" s="29"/>
      <c r="AE909" s="29"/>
      <c r="AF909" s="29"/>
      <c r="AG909" s="29"/>
      <c r="AH909" s="29"/>
      <c r="AI909" s="29"/>
      <c r="AJ909" s="29"/>
      <c r="AK909" s="29"/>
      <c r="AL909" s="29"/>
      <c r="AM909" s="29"/>
      <c r="AN909" s="29"/>
      <c r="AO909" s="29"/>
      <c r="AP909" s="29"/>
    </row>
    <row r="910" spans="3:42" ht="12.75"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T910" s="29"/>
      <c r="U910" s="29"/>
      <c r="V910" s="29"/>
      <c r="AD910" s="29"/>
      <c r="AE910" s="29"/>
      <c r="AF910" s="29"/>
      <c r="AG910" s="29"/>
      <c r="AH910" s="29"/>
      <c r="AI910" s="29"/>
      <c r="AJ910" s="29"/>
      <c r="AK910" s="29"/>
      <c r="AL910" s="29"/>
      <c r="AM910" s="29"/>
      <c r="AN910" s="29"/>
      <c r="AO910" s="29"/>
      <c r="AP910" s="29"/>
    </row>
    <row r="911" spans="3:42" ht="12.75"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T911" s="29"/>
      <c r="U911" s="29"/>
      <c r="V911" s="29"/>
      <c r="AD911" s="29"/>
      <c r="AE911" s="29"/>
      <c r="AF911" s="29"/>
      <c r="AG911" s="29"/>
      <c r="AH911" s="29"/>
      <c r="AI911" s="29"/>
      <c r="AJ911" s="29"/>
      <c r="AK911" s="29"/>
      <c r="AL911" s="29"/>
      <c r="AM911" s="29"/>
      <c r="AN911" s="29"/>
      <c r="AO911" s="29"/>
      <c r="AP911" s="29"/>
    </row>
    <row r="912" spans="3:42" ht="12.75"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T912" s="29"/>
      <c r="U912" s="29"/>
      <c r="V912" s="29"/>
      <c r="AD912" s="29"/>
      <c r="AE912" s="29"/>
      <c r="AF912" s="29"/>
      <c r="AG912" s="29"/>
      <c r="AH912" s="29"/>
      <c r="AI912" s="29"/>
      <c r="AJ912" s="29"/>
      <c r="AK912" s="29"/>
      <c r="AL912" s="29"/>
      <c r="AM912" s="29"/>
      <c r="AN912" s="29"/>
      <c r="AO912" s="29"/>
      <c r="AP912" s="29"/>
    </row>
    <row r="913" spans="3:42" ht="12.75"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T913" s="29"/>
      <c r="U913" s="29"/>
      <c r="V913" s="29"/>
      <c r="AD913" s="29"/>
      <c r="AE913" s="29"/>
      <c r="AF913" s="29"/>
      <c r="AG913" s="29"/>
      <c r="AH913" s="29"/>
      <c r="AI913" s="29"/>
      <c r="AJ913" s="29"/>
      <c r="AK913" s="29"/>
      <c r="AL913" s="29"/>
      <c r="AM913" s="29"/>
      <c r="AN913" s="29"/>
      <c r="AO913" s="29"/>
      <c r="AP913" s="29"/>
    </row>
    <row r="914" spans="3:42" ht="12.75"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T914" s="29"/>
      <c r="U914" s="29"/>
      <c r="V914" s="29"/>
      <c r="AD914" s="29"/>
      <c r="AE914" s="29"/>
      <c r="AF914" s="29"/>
      <c r="AG914" s="29"/>
      <c r="AH914" s="29"/>
      <c r="AI914" s="29"/>
      <c r="AJ914" s="29"/>
      <c r="AK914" s="29"/>
      <c r="AL914" s="29"/>
      <c r="AM914" s="29"/>
      <c r="AN914" s="29"/>
      <c r="AO914" s="29"/>
      <c r="AP914" s="29"/>
    </row>
    <row r="915" spans="3:42" ht="12.75"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T915" s="29"/>
      <c r="U915" s="29"/>
      <c r="V915" s="29"/>
      <c r="AD915" s="29"/>
      <c r="AE915" s="29"/>
      <c r="AF915" s="29"/>
      <c r="AG915" s="29"/>
      <c r="AH915" s="29"/>
      <c r="AI915" s="29"/>
      <c r="AJ915" s="29"/>
      <c r="AK915" s="29"/>
      <c r="AL915" s="29"/>
      <c r="AM915" s="29"/>
      <c r="AN915" s="29"/>
      <c r="AO915" s="29"/>
      <c r="AP915" s="29"/>
    </row>
    <row r="916" spans="3:42" ht="12.75"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T916" s="29"/>
      <c r="U916" s="29"/>
      <c r="V916" s="29"/>
      <c r="AD916" s="29"/>
      <c r="AE916" s="29"/>
      <c r="AF916" s="29"/>
      <c r="AG916" s="29"/>
      <c r="AH916" s="29"/>
      <c r="AI916" s="29"/>
      <c r="AJ916" s="29"/>
      <c r="AK916" s="29"/>
      <c r="AL916" s="29"/>
      <c r="AM916" s="29"/>
      <c r="AN916" s="29"/>
      <c r="AO916" s="29"/>
      <c r="AP916" s="29"/>
    </row>
    <row r="917" spans="3:42" ht="12.75"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T917" s="29"/>
      <c r="U917" s="29"/>
      <c r="V917" s="29"/>
      <c r="AD917" s="29"/>
      <c r="AE917" s="29"/>
      <c r="AF917" s="29"/>
      <c r="AG917" s="29"/>
      <c r="AH917" s="29"/>
      <c r="AI917" s="29"/>
      <c r="AJ917" s="29"/>
      <c r="AK917" s="29"/>
      <c r="AL917" s="29"/>
      <c r="AM917" s="29"/>
      <c r="AN917" s="29"/>
      <c r="AO917" s="29"/>
      <c r="AP917" s="29"/>
    </row>
    <row r="918" spans="3:42" ht="12.75"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T918" s="29"/>
      <c r="U918" s="29"/>
      <c r="V918" s="29"/>
      <c r="AD918" s="29"/>
      <c r="AE918" s="29"/>
      <c r="AF918" s="29"/>
      <c r="AG918" s="29"/>
      <c r="AH918" s="29"/>
      <c r="AI918" s="29"/>
      <c r="AJ918" s="29"/>
      <c r="AK918" s="29"/>
      <c r="AL918" s="29"/>
      <c r="AM918" s="29"/>
      <c r="AN918" s="29"/>
      <c r="AO918" s="29"/>
      <c r="AP918" s="29"/>
    </row>
    <row r="919" spans="3:42" ht="12.75"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T919" s="29"/>
      <c r="U919" s="29"/>
      <c r="V919" s="29"/>
      <c r="AD919" s="29"/>
      <c r="AE919" s="29"/>
      <c r="AF919" s="29"/>
      <c r="AG919" s="29"/>
      <c r="AH919" s="29"/>
      <c r="AI919" s="29"/>
      <c r="AJ919" s="29"/>
      <c r="AK919" s="29"/>
      <c r="AL919" s="29"/>
      <c r="AM919" s="29"/>
      <c r="AN919" s="29"/>
      <c r="AO919" s="29"/>
      <c r="AP919" s="29"/>
    </row>
    <row r="920" spans="3:42" ht="12.75"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T920" s="29"/>
      <c r="U920" s="29"/>
      <c r="V920" s="29"/>
      <c r="AD920" s="29"/>
      <c r="AE920" s="29"/>
      <c r="AF920" s="29"/>
      <c r="AG920" s="29"/>
      <c r="AH920" s="29"/>
      <c r="AI920" s="29"/>
      <c r="AJ920" s="29"/>
      <c r="AK920" s="29"/>
      <c r="AL920" s="29"/>
      <c r="AM920" s="29"/>
      <c r="AN920" s="29"/>
      <c r="AO920" s="29"/>
      <c r="AP920" s="29"/>
    </row>
    <row r="921" spans="3:42" ht="12.75"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T921" s="29"/>
      <c r="U921" s="29"/>
      <c r="V921" s="29"/>
      <c r="AD921" s="29"/>
      <c r="AE921" s="29"/>
      <c r="AF921" s="29"/>
      <c r="AG921" s="29"/>
      <c r="AH921" s="29"/>
      <c r="AI921" s="29"/>
      <c r="AJ921" s="29"/>
      <c r="AK921" s="29"/>
      <c r="AL921" s="29"/>
      <c r="AM921" s="29"/>
      <c r="AN921" s="29"/>
      <c r="AO921" s="29"/>
      <c r="AP921" s="29"/>
    </row>
    <row r="922" spans="3:42" ht="12.75"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T922" s="29"/>
      <c r="U922" s="29"/>
      <c r="V922" s="29"/>
      <c r="AD922" s="29"/>
      <c r="AE922" s="29"/>
      <c r="AF922" s="29"/>
      <c r="AG922" s="29"/>
      <c r="AH922" s="29"/>
      <c r="AI922" s="29"/>
      <c r="AJ922" s="29"/>
      <c r="AK922" s="29"/>
      <c r="AL922" s="29"/>
      <c r="AM922" s="29"/>
      <c r="AN922" s="29"/>
      <c r="AO922" s="29"/>
      <c r="AP922" s="29"/>
    </row>
    <row r="923" spans="3:42" ht="12.75"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T923" s="29"/>
      <c r="U923" s="29"/>
      <c r="V923" s="29"/>
      <c r="AD923" s="29"/>
      <c r="AE923" s="29"/>
      <c r="AF923" s="29"/>
      <c r="AG923" s="29"/>
      <c r="AH923" s="29"/>
      <c r="AI923" s="29"/>
      <c r="AJ923" s="29"/>
      <c r="AK923" s="29"/>
      <c r="AL923" s="29"/>
      <c r="AM923" s="29"/>
      <c r="AN923" s="29"/>
      <c r="AO923" s="29"/>
      <c r="AP923" s="29"/>
    </row>
    <row r="924" spans="3:42" ht="12.75"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T924" s="29"/>
      <c r="U924" s="29"/>
      <c r="V924" s="29"/>
      <c r="AD924" s="29"/>
      <c r="AE924" s="29"/>
      <c r="AF924" s="29"/>
      <c r="AG924" s="29"/>
      <c r="AH924" s="29"/>
      <c r="AI924" s="29"/>
      <c r="AJ924" s="29"/>
      <c r="AK924" s="29"/>
      <c r="AL924" s="29"/>
      <c r="AM924" s="29"/>
      <c r="AN924" s="29"/>
      <c r="AO924" s="29"/>
      <c r="AP924" s="29"/>
    </row>
    <row r="925" spans="3:42" ht="12.75"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T925" s="29"/>
      <c r="U925" s="29"/>
      <c r="V925" s="29"/>
      <c r="AD925" s="29"/>
      <c r="AE925" s="29"/>
      <c r="AF925" s="29"/>
      <c r="AG925" s="29"/>
      <c r="AH925" s="29"/>
      <c r="AI925" s="29"/>
      <c r="AJ925" s="29"/>
      <c r="AK925" s="29"/>
      <c r="AL925" s="29"/>
      <c r="AM925" s="29"/>
      <c r="AN925" s="29"/>
      <c r="AO925" s="29"/>
      <c r="AP925" s="29"/>
    </row>
    <row r="926" spans="3:42" ht="12.75"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T926" s="29"/>
      <c r="U926" s="29"/>
      <c r="V926" s="29"/>
      <c r="AD926" s="29"/>
      <c r="AE926" s="29"/>
      <c r="AF926" s="29"/>
      <c r="AG926" s="29"/>
      <c r="AH926" s="29"/>
      <c r="AI926" s="29"/>
      <c r="AJ926" s="29"/>
      <c r="AK926" s="29"/>
      <c r="AL926" s="29"/>
      <c r="AM926" s="29"/>
      <c r="AN926" s="29"/>
      <c r="AO926" s="29"/>
      <c r="AP926" s="29"/>
    </row>
    <row r="927" spans="3:42" ht="12.75"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T927" s="29"/>
      <c r="U927" s="29"/>
      <c r="V927" s="29"/>
      <c r="AD927" s="29"/>
      <c r="AE927" s="29"/>
      <c r="AF927" s="29"/>
      <c r="AG927" s="29"/>
      <c r="AH927" s="29"/>
      <c r="AI927" s="29"/>
      <c r="AJ927" s="29"/>
      <c r="AK927" s="29"/>
      <c r="AL927" s="29"/>
      <c r="AM927" s="29"/>
      <c r="AN927" s="29"/>
      <c r="AO927" s="29"/>
      <c r="AP927" s="29"/>
    </row>
    <row r="928" spans="3:42" ht="12.75"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T928" s="29"/>
      <c r="U928" s="29"/>
      <c r="V928" s="29"/>
      <c r="AD928" s="29"/>
      <c r="AE928" s="29"/>
      <c r="AF928" s="29"/>
      <c r="AG928" s="29"/>
      <c r="AH928" s="29"/>
      <c r="AI928" s="29"/>
      <c r="AJ928" s="29"/>
      <c r="AK928" s="29"/>
      <c r="AL928" s="29"/>
      <c r="AM928" s="29"/>
      <c r="AN928" s="29"/>
      <c r="AO928" s="29"/>
      <c r="AP928" s="29"/>
    </row>
    <row r="929" spans="3:42" ht="12.75"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T929" s="29"/>
      <c r="U929" s="29"/>
      <c r="V929" s="29"/>
      <c r="AD929" s="29"/>
      <c r="AE929" s="29"/>
      <c r="AF929" s="29"/>
      <c r="AG929" s="29"/>
      <c r="AH929" s="29"/>
      <c r="AI929" s="29"/>
      <c r="AJ929" s="29"/>
      <c r="AK929" s="29"/>
      <c r="AL929" s="29"/>
      <c r="AM929" s="29"/>
      <c r="AN929" s="29"/>
      <c r="AO929" s="29"/>
      <c r="AP929" s="29"/>
    </row>
    <row r="930" spans="3:42" ht="12.75"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T930" s="29"/>
      <c r="U930" s="29"/>
      <c r="V930" s="29"/>
      <c r="AD930" s="29"/>
      <c r="AE930" s="29"/>
      <c r="AF930" s="29"/>
      <c r="AG930" s="29"/>
      <c r="AH930" s="29"/>
      <c r="AI930" s="29"/>
      <c r="AJ930" s="29"/>
      <c r="AK930" s="29"/>
      <c r="AL930" s="29"/>
      <c r="AM930" s="29"/>
      <c r="AN930" s="29"/>
      <c r="AO930" s="29"/>
      <c r="AP930" s="29"/>
    </row>
    <row r="931" spans="3:42" ht="12.75"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T931" s="29"/>
      <c r="U931" s="29"/>
      <c r="V931" s="29"/>
      <c r="AD931" s="29"/>
      <c r="AE931" s="29"/>
      <c r="AF931" s="29"/>
      <c r="AG931" s="29"/>
      <c r="AH931" s="29"/>
      <c r="AI931" s="29"/>
      <c r="AJ931" s="29"/>
      <c r="AK931" s="29"/>
      <c r="AL931" s="29"/>
      <c r="AM931" s="29"/>
      <c r="AN931" s="29"/>
      <c r="AO931" s="29"/>
      <c r="AP931" s="29"/>
    </row>
    <row r="932" spans="3:42" ht="12.75"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T932" s="29"/>
      <c r="U932" s="29"/>
      <c r="V932" s="29"/>
      <c r="AD932" s="29"/>
      <c r="AE932" s="29"/>
      <c r="AF932" s="29"/>
      <c r="AG932" s="29"/>
      <c r="AH932" s="29"/>
      <c r="AI932" s="29"/>
      <c r="AJ932" s="29"/>
      <c r="AK932" s="29"/>
      <c r="AL932" s="29"/>
      <c r="AM932" s="29"/>
      <c r="AN932" s="29"/>
      <c r="AO932" s="29"/>
      <c r="AP932" s="29"/>
    </row>
    <row r="933" spans="3:42" ht="12.75"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T933" s="29"/>
      <c r="U933" s="29"/>
      <c r="V933" s="29"/>
      <c r="AD933" s="29"/>
      <c r="AE933" s="29"/>
      <c r="AF933" s="29"/>
      <c r="AG933" s="29"/>
      <c r="AH933" s="29"/>
      <c r="AI933" s="29"/>
      <c r="AJ933" s="29"/>
      <c r="AK933" s="29"/>
      <c r="AL933" s="29"/>
      <c r="AM933" s="29"/>
      <c r="AN933" s="29"/>
      <c r="AO933" s="29"/>
      <c r="AP933" s="29"/>
    </row>
    <row r="934" spans="3:42" ht="12.75"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T934" s="29"/>
      <c r="U934" s="29"/>
      <c r="V934" s="29"/>
      <c r="AD934" s="29"/>
      <c r="AE934" s="29"/>
      <c r="AF934" s="29"/>
      <c r="AG934" s="29"/>
      <c r="AH934" s="29"/>
      <c r="AI934" s="29"/>
      <c r="AJ934" s="29"/>
      <c r="AK934" s="29"/>
      <c r="AL934" s="29"/>
      <c r="AM934" s="29"/>
      <c r="AN934" s="29"/>
      <c r="AO934" s="29"/>
      <c r="AP934" s="29"/>
    </row>
    <row r="935" spans="3:42" ht="12.75"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T935" s="29"/>
      <c r="U935" s="29"/>
      <c r="V935" s="29"/>
      <c r="AD935" s="29"/>
      <c r="AE935" s="29"/>
      <c r="AF935" s="29"/>
      <c r="AG935" s="29"/>
      <c r="AH935" s="29"/>
      <c r="AI935" s="29"/>
      <c r="AJ935" s="29"/>
      <c r="AK935" s="29"/>
      <c r="AL935" s="29"/>
      <c r="AM935" s="29"/>
      <c r="AN935" s="29"/>
      <c r="AO935" s="29"/>
      <c r="AP935" s="29"/>
    </row>
    <row r="936" spans="3:42" ht="12.75"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T936" s="29"/>
      <c r="U936" s="29"/>
      <c r="V936" s="29"/>
      <c r="AD936" s="29"/>
      <c r="AE936" s="29"/>
      <c r="AF936" s="29"/>
      <c r="AG936" s="29"/>
      <c r="AH936" s="29"/>
      <c r="AI936" s="29"/>
      <c r="AJ936" s="29"/>
      <c r="AK936" s="29"/>
      <c r="AL936" s="29"/>
      <c r="AM936" s="29"/>
      <c r="AN936" s="29"/>
      <c r="AO936" s="29"/>
      <c r="AP936" s="29"/>
    </row>
    <row r="937" spans="3:42" ht="12.75"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T937" s="29"/>
      <c r="U937" s="29"/>
      <c r="V937" s="29"/>
      <c r="AD937" s="29"/>
      <c r="AE937" s="29"/>
      <c r="AF937" s="29"/>
      <c r="AG937" s="29"/>
      <c r="AH937" s="29"/>
      <c r="AI937" s="29"/>
      <c r="AJ937" s="29"/>
      <c r="AK937" s="29"/>
      <c r="AL937" s="29"/>
      <c r="AM937" s="29"/>
      <c r="AN937" s="29"/>
      <c r="AO937" s="29"/>
      <c r="AP937" s="29"/>
    </row>
    <row r="938" spans="3:42" ht="12.75"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T938" s="29"/>
      <c r="U938" s="29"/>
      <c r="V938" s="29"/>
      <c r="AD938" s="29"/>
      <c r="AE938" s="29"/>
      <c r="AF938" s="29"/>
      <c r="AG938" s="29"/>
      <c r="AH938" s="29"/>
      <c r="AI938" s="29"/>
      <c r="AJ938" s="29"/>
      <c r="AK938" s="29"/>
      <c r="AL938" s="29"/>
      <c r="AM938" s="29"/>
      <c r="AN938" s="29"/>
      <c r="AO938" s="29"/>
      <c r="AP938" s="29"/>
    </row>
    <row r="939" spans="3:42" ht="12.75"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T939" s="29"/>
      <c r="U939" s="29"/>
      <c r="V939" s="29"/>
      <c r="AD939" s="29"/>
      <c r="AE939" s="29"/>
      <c r="AF939" s="29"/>
      <c r="AG939" s="29"/>
      <c r="AH939" s="29"/>
      <c r="AI939" s="29"/>
      <c r="AJ939" s="29"/>
      <c r="AK939" s="29"/>
      <c r="AL939" s="29"/>
      <c r="AM939" s="29"/>
      <c r="AN939" s="29"/>
      <c r="AO939" s="29"/>
      <c r="AP939" s="29"/>
    </row>
    <row r="940" spans="3:42" ht="12.75"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T940" s="29"/>
      <c r="U940" s="29"/>
      <c r="V940" s="29"/>
      <c r="AD940" s="29"/>
      <c r="AE940" s="29"/>
      <c r="AF940" s="29"/>
      <c r="AG940" s="29"/>
      <c r="AH940" s="29"/>
      <c r="AI940" s="29"/>
      <c r="AJ940" s="29"/>
      <c r="AK940" s="29"/>
      <c r="AL940" s="29"/>
      <c r="AM940" s="29"/>
      <c r="AN940" s="29"/>
      <c r="AO940" s="29"/>
      <c r="AP940" s="29"/>
    </row>
    <row r="941" spans="3:42" ht="12.75"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T941" s="29"/>
      <c r="U941" s="29"/>
      <c r="V941" s="29"/>
      <c r="AD941" s="29"/>
      <c r="AE941" s="29"/>
      <c r="AF941" s="29"/>
      <c r="AG941" s="29"/>
      <c r="AH941" s="29"/>
      <c r="AI941" s="29"/>
      <c r="AJ941" s="29"/>
      <c r="AK941" s="29"/>
      <c r="AL941" s="29"/>
      <c r="AM941" s="29"/>
      <c r="AN941" s="29"/>
      <c r="AO941" s="29"/>
      <c r="AP941" s="29"/>
    </row>
    <row r="942" spans="3:42" ht="12.75"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T942" s="29"/>
      <c r="U942" s="29"/>
      <c r="V942" s="29"/>
      <c r="AD942" s="29"/>
      <c r="AE942" s="29"/>
      <c r="AF942" s="29"/>
      <c r="AG942" s="29"/>
      <c r="AH942" s="29"/>
      <c r="AI942" s="29"/>
      <c r="AJ942" s="29"/>
      <c r="AK942" s="29"/>
      <c r="AL942" s="29"/>
      <c r="AM942" s="29"/>
      <c r="AN942" s="29"/>
      <c r="AO942" s="29"/>
      <c r="AP942" s="29"/>
    </row>
    <row r="943" spans="3:42" ht="12.75"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T943" s="29"/>
      <c r="U943" s="29"/>
      <c r="V943" s="29"/>
      <c r="AD943" s="29"/>
      <c r="AE943" s="29"/>
      <c r="AF943" s="29"/>
      <c r="AG943" s="29"/>
      <c r="AH943" s="29"/>
      <c r="AI943" s="29"/>
      <c r="AJ943" s="29"/>
      <c r="AK943" s="29"/>
      <c r="AL943" s="29"/>
      <c r="AM943" s="29"/>
      <c r="AN943" s="29"/>
      <c r="AO943" s="29"/>
      <c r="AP943" s="29"/>
    </row>
    <row r="944" spans="3:42" ht="12.75"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T944" s="29"/>
      <c r="U944" s="29"/>
      <c r="V944" s="29"/>
      <c r="AD944" s="29"/>
      <c r="AE944" s="29"/>
      <c r="AF944" s="29"/>
      <c r="AG944" s="29"/>
      <c r="AH944" s="29"/>
      <c r="AI944" s="29"/>
      <c r="AJ944" s="29"/>
      <c r="AK944" s="29"/>
      <c r="AL944" s="29"/>
      <c r="AM944" s="29"/>
      <c r="AN944" s="29"/>
      <c r="AO944" s="29"/>
      <c r="AP944" s="29"/>
    </row>
    <row r="945" spans="3:42" ht="12.75"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T945" s="29"/>
      <c r="U945" s="29"/>
      <c r="V945" s="29"/>
      <c r="AD945" s="29"/>
      <c r="AE945" s="29"/>
      <c r="AF945" s="29"/>
      <c r="AG945" s="29"/>
      <c r="AH945" s="29"/>
      <c r="AI945" s="29"/>
      <c r="AJ945" s="29"/>
      <c r="AK945" s="29"/>
      <c r="AL945" s="29"/>
      <c r="AM945" s="29"/>
      <c r="AN945" s="29"/>
      <c r="AO945" s="29"/>
      <c r="AP945" s="29"/>
    </row>
    <row r="946" spans="3:42" ht="12.75"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T946" s="29"/>
      <c r="U946" s="29"/>
      <c r="V946" s="29"/>
      <c r="AD946" s="29"/>
      <c r="AE946" s="29"/>
      <c r="AF946" s="29"/>
      <c r="AG946" s="29"/>
      <c r="AH946" s="29"/>
      <c r="AI946" s="29"/>
      <c r="AJ946" s="29"/>
      <c r="AK946" s="29"/>
      <c r="AL946" s="29"/>
      <c r="AM946" s="29"/>
      <c r="AN946" s="29"/>
      <c r="AO946" s="29"/>
      <c r="AP946" s="29"/>
    </row>
    <row r="947" spans="3:42" ht="12.75"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T947" s="29"/>
      <c r="U947" s="29"/>
      <c r="V947" s="29"/>
      <c r="AD947" s="29"/>
      <c r="AE947" s="29"/>
      <c r="AF947" s="29"/>
      <c r="AG947" s="29"/>
      <c r="AH947" s="29"/>
      <c r="AI947" s="29"/>
      <c r="AJ947" s="29"/>
      <c r="AK947" s="29"/>
      <c r="AL947" s="29"/>
      <c r="AM947" s="29"/>
      <c r="AN947" s="29"/>
      <c r="AO947" s="29"/>
      <c r="AP947" s="29"/>
    </row>
    <row r="948" spans="3:42" ht="12.75"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T948" s="29"/>
      <c r="U948" s="29"/>
      <c r="V948" s="29"/>
      <c r="AD948" s="29"/>
      <c r="AE948" s="29"/>
      <c r="AF948" s="29"/>
      <c r="AG948" s="29"/>
      <c r="AH948" s="29"/>
      <c r="AI948" s="29"/>
      <c r="AJ948" s="29"/>
      <c r="AK948" s="29"/>
      <c r="AL948" s="29"/>
      <c r="AM948" s="29"/>
      <c r="AN948" s="29"/>
      <c r="AO948" s="29"/>
      <c r="AP948" s="29"/>
    </row>
    <row r="949" spans="3:42" ht="12.75"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T949" s="29"/>
      <c r="U949" s="29"/>
      <c r="V949" s="29"/>
      <c r="AD949" s="29"/>
      <c r="AE949" s="29"/>
      <c r="AF949" s="29"/>
      <c r="AG949" s="29"/>
      <c r="AH949" s="29"/>
      <c r="AI949" s="29"/>
      <c r="AJ949" s="29"/>
      <c r="AK949" s="29"/>
      <c r="AL949" s="29"/>
      <c r="AM949" s="29"/>
      <c r="AN949" s="29"/>
      <c r="AO949" s="29"/>
      <c r="AP949" s="29"/>
    </row>
    <row r="950" spans="3:42" ht="12.75"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T950" s="29"/>
      <c r="U950" s="29"/>
      <c r="V950" s="29"/>
      <c r="AD950" s="29"/>
      <c r="AE950" s="29"/>
      <c r="AF950" s="29"/>
      <c r="AG950" s="29"/>
      <c r="AH950" s="29"/>
      <c r="AI950" s="29"/>
      <c r="AJ950" s="29"/>
      <c r="AK950" s="29"/>
      <c r="AL950" s="29"/>
      <c r="AM950" s="29"/>
      <c r="AN950" s="29"/>
      <c r="AO950" s="29"/>
      <c r="AP950" s="29"/>
    </row>
    <row r="951" spans="3:42" ht="12.75"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T951" s="29"/>
      <c r="U951" s="29"/>
      <c r="V951" s="29"/>
      <c r="AD951" s="29"/>
      <c r="AE951" s="29"/>
      <c r="AF951" s="29"/>
      <c r="AG951" s="29"/>
      <c r="AH951" s="29"/>
      <c r="AI951" s="29"/>
      <c r="AJ951" s="29"/>
      <c r="AK951" s="29"/>
      <c r="AL951" s="29"/>
      <c r="AM951" s="29"/>
      <c r="AN951" s="29"/>
      <c r="AO951" s="29"/>
      <c r="AP951" s="29"/>
    </row>
    <row r="952" spans="3:42" ht="12.75"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T952" s="29"/>
      <c r="U952" s="29"/>
      <c r="V952" s="29"/>
      <c r="AD952" s="29"/>
      <c r="AE952" s="29"/>
      <c r="AF952" s="29"/>
      <c r="AG952" s="29"/>
      <c r="AH952" s="29"/>
      <c r="AI952" s="29"/>
      <c r="AJ952" s="29"/>
      <c r="AK952" s="29"/>
      <c r="AL952" s="29"/>
      <c r="AM952" s="29"/>
      <c r="AN952" s="29"/>
      <c r="AO952" s="29"/>
      <c r="AP952" s="29"/>
    </row>
    <row r="953" spans="3:42" ht="12.75"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T953" s="29"/>
      <c r="U953" s="29"/>
      <c r="V953" s="29"/>
      <c r="AD953" s="29"/>
      <c r="AE953" s="29"/>
      <c r="AF953" s="29"/>
      <c r="AG953" s="29"/>
      <c r="AH953" s="29"/>
      <c r="AI953" s="29"/>
      <c r="AJ953" s="29"/>
      <c r="AK953" s="29"/>
      <c r="AL953" s="29"/>
      <c r="AM953" s="29"/>
      <c r="AN953" s="29"/>
      <c r="AO953" s="29"/>
      <c r="AP953" s="29"/>
    </row>
    <row r="954" spans="3:42" ht="12.75"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T954" s="29"/>
      <c r="U954" s="29"/>
      <c r="V954" s="29"/>
      <c r="AD954" s="29"/>
      <c r="AE954" s="29"/>
      <c r="AF954" s="29"/>
      <c r="AG954" s="29"/>
      <c r="AH954" s="29"/>
      <c r="AI954" s="29"/>
      <c r="AJ954" s="29"/>
      <c r="AK954" s="29"/>
      <c r="AL954" s="29"/>
      <c r="AM954" s="29"/>
      <c r="AN954" s="29"/>
      <c r="AO954" s="29"/>
      <c r="AP954" s="29"/>
    </row>
    <row r="955" spans="3:42" ht="12.75"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T955" s="29"/>
      <c r="U955" s="29"/>
      <c r="V955" s="29"/>
      <c r="AD955" s="29"/>
      <c r="AE955" s="29"/>
      <c r="AF955" s="29"/>
      <c r="AG955" s="29"/>
      <c r="AH955" s="29"/>
      <c r="AI955" s="29"/>
      <c r="AJ955" s="29"/>
      <c r="AK955" s="29"/>
      <c r="AL955" s="29"/>
      <c r="AM955" s="29"/>
      <c r="AN955" s="29"/>
      <c r="AO955" s="29"/>
      <c r="AP955" s="29"/>
    </row>
    <row r="956" spans="3:42" ht="12.75"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T956" s="29"/>
      <c r="U956" s="29"/>
      <c r="V956" s="29"/>
      <c r="AD956" s="29"/>
      <c r="AE956" s="29"/>
      <c r="AF956" s="29"/>
      <c r="AG956" s="29"/>
      <c r="AH956" s="29"/>
      <c r="AI956" s="29"/>
      <c r="AJ956" s="29"/>
      <c r="AK956" s="29"/>
      <c r="AL956" s="29"/>
      <c r="AM956" s="29"/>
      <c r="AN956" s="29"/>
      <c r="AO956" s="29"/>
      <c r="AP956" s="29"/>
    </row>
    <row r="957" spans="3:42" ht="12.75"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T957" s="29"/>
      <c r="U957" s="29"/>
      <c r="V957" s="29"/>
      <c r="AD957" s="29"/>
      <c r="AE957" s="29"/>
      <c r="AF957" s="29"/>
      <c r="AG957" s="29"/>
      <c r="AH957" s="29"/>
      <c r="AI957" s="29"/>
      <c r="AJ957" s="29"/>
      <c r="AK957" s="29"/>
      <c r="AL957" s="29"/>
      <c r="AM957" s="29"/>
      <c r="AN957" s="29"/>
      <c r="AO957" s="29"/>
      <c r="AP957" s="29"/>
    </row>
    <row r="958" spans="3:42" ht="12.75"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T958" s="29"/>
      <c r="U958" s="29"/>
      <c r="V958" s="29"/>
      <c r="AD958" s="29"/>
      <c r="AE958" s="29"/>
      <c r="AF958" s="29"/>
      <c r="AG958" s="29"/>
      <c r="AH958" s="29"/>
      <c r="AI958" s="29"/>
      <c r="AJ958" s="29"/>
      <c r="AK958" s="29"/>
      <c r="AL958" s="29"/>
      <c r="AM958" s="29"/>
      <c r="AN958" s="29"/>
      <c r="AO958" s="29"/>
      <c r="AP958" s="29"/>
    </row>
    <row r="959" spans="3:42" ht="12.75"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T959" s="29"/>
      <c r="U959" s="29"/>
      <c r="V959" s="29"/>
      <c r="AD959" s="29"/>
      <c r="AE959" s="29"/>
      <c r="AF959" s="29"/>
      <c r="AG959" s="29"/>
      <c r="AH959" s="29"/>
      <c r="AI959" s="29"/>
      <c r="AJ959" s="29"/>
      <c r="AK959" s="29"/>
      <c r="AL959" s="29"/>
      <c r="AM959" s="29"/>
      <c r="AN959" s="29"/>
      <c r="AO959" s="29"/>
      <c r="AP959" s="29"/>
    </row>
    <row r="960" spans="3:42" ht="12.75"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T960" s="29"/>
      <c r="U960" s="29"/>
      <c r="V960" s="29"/>
      <c r="AD960" s="29"/>
      <c r="AE960" s="29"/>
      <c r="AF960" s="29"/>
      <c r="AG960" s="29"/>
      <c r="AH960" s="29"/>
      <c r="AI960" s="29"/>
      <c r="AJ960" s="29"/>
      <c r="AK960" s="29"/>
      <c r="AL960" s="29"/>
      <c r="AM960" s="29"/>
      <c r="AN960" s="29"/>
      <c r="AO960" s="29"/>
      <c r="AP960" s="29"/>
    </row>
    <row r="961" spans="3:42" ht="12.75"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T961" s="29"/>
      <c r="U961" s="29"/>
      <c r="V961" s="29"/>
      <c r="AD961" s="29"/>
      <c r="AE961" s="29"/>
      <c r="AF961" s="29"/>
      <c r="AG961" s="29"/>
      <c r="AH961" s="29"/>
      <c r="AI961" s="29"/>
      <c r="AJ961" s="29"/>
      <c r="AK961" s="29"/>
      <c r="AL961" s="29"/>
      <c r="AM961" s="29"/>
      <c r="AN961" s="29"/>
      <c r="AO961" s="29"/>
      <c r="AP961" s="29"/>
    </row>
    <row r="962" spans="3:42" ht="12.75"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T962" s="29"/>
      <c r="U962" s="29"/>
      <c r="V962" s="29"/>
      <c r="AD962" s="29"/>
      <c r="AE962" s="29"/>
      <c r="AF962" s="29"/>
      <c r="AG962" s="29"/>
      <c r="AH962" s="29"/>
      <c r="AI962" s="29"/>
      <c r="AJ962" s="29"/>
      <c r="AK962" s="29"/>
      <c r="AL962" s="29"/>
      <c r="AM962" s="29"/>
      <c r="AN962" s="29"/>
      <c r="AO962" s="29"/>
      <c r="AP962" s="29"/>
    </row>
    <row r="963" spans="3:42" ht="12.75"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T963" s="29"/>
      <c r="U963" s="29"/>
      <c r="V963" s="29"/>
      <c r="AD963" s="29"/>
      <c r="AE963" s="29"/>
      <c r="AF963" s="29"/>
      <c r="AG963" s="29"/>
      <c r="AH963" s="29"/>
      <c r="AI963" s="29"/>
      <c r="AJ963" s="29"/>
      <c r="AK963" s="29"/>
      <c r="AL963" s="29"/>
      <c r="AM963" s="29"/>
      <c r="AN963" s="29"/>
      <c r="AO963" s="29"/>
      <c r="AP963" s="29"/>
    </row>
    <row r="964" spans="3:42" ht="12.75"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T964" s="29"/>
      <c r="U964" s="29"/>
      <c r="V964" s="29"/>
      <c r="AD964" s="29"/>
      <c r="AE964" s="29"/>
      <c r="AF964" s="29"/>
      <c r="AG964" s="29"/>
      <c r="AH964" s="29"/>
      <c r="AI964" s="29"/>
      <c r="AJ964" s="29"/>
      <c r="AK964" s="29"/>
      <c r="AL964" s="29"/>
      <c r="AM964" s="29"/>
      <c r="AN964" s="29"/>
      <c r="AO964" s="29"/>
      <c r="AP964" s="29"/>
    </row>
    <row r="965" spans="3:42" ht="12.75"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T965" s="29"/>
      <c r="U965" s="29"/>
      <c r="V965" s="29"/>
      <c r="AD965" s="29"/>
      <c r="AE965" s="29"/>
      <c r="AF965" s="29"/>
      <c r="AG965" s="29"/>
      <c r="AH965" s="29"/>
      <c r="AI965" s="29"/>
      <c r="AJ965" s="29"/>
      <c r="AK965" s="29"/>
      <c r="AL965" s="29"/>
      <c r="AM965" s="29"/>
      <c r="AN965" s="29"/>
      <c r="AO965" s="29"/>
      <c r="AP965" s="29"/>
    </row>
    <row r="966" spans="3:42" ht="12.75"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T966" s="29"/>
      <c r="U966" s="29"/>
      <c r="V966" s="29"/>
      <c r="AD966" s="29"/>
      <c r="AE966" s="29"/>
      <c r="AF966" s="29"/>
      <c r="AG966" s="29"/>
      <c r="AH966" s="29"/>
      <c r="AI966" s="29"/>
      <c r="AJ966" s="29"/>
      <c r="AK966" s="29"/>
      <c r="AL966" s="29"/>
      <c r="AM966" s="29"/>
      <c r="AN966" s="29"/>
      <c r="AO966" s="29"/>
      <c r="AP966" s="29"/>
    </row>
    <row r="967" spans="3:42" ht="12.75"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T967" s="29"/>
      <c r="U967" s="29"/>
      <c r="V967" s="29"/>
      <c r="AD967" s="29"/>
      <c r="AE967" s="29"/>
      <c r="AF967" s="29"/>
      <c r="AG967" s="29"/>
      <c r="AH967" s="29"/>
      <c r="AI967" s="29"/>
      <c r="AJ967" s="29"/>
      <c r="AK967" s="29"/>
      <c r="AL967" s="29"/>
      <c r="AM967" s="29"/>
      <c r="AN967" s="29"/>
      <c r="AO967" s="29"/>
      <c r="AP967" s="29"/>
    </row>
    <row r="968" spans="3:42" ht="12.75"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T968" s="29"/>
      <c r="U968" s="29"/>
      <c r="V968" s="29"/>
      <c r="AD968" s="29"/>
      <c r="AE968" s="29"/>
      <c r="AF968" s="29"/>
      <c r="AG968" s="29"/>
      <c r="AH968" s="29"/>
      <c r="AI968" s="29"/>
      <c r="AJ968" s="29"/>
      <c r="AK968" s="29"/>
      <c r="AL968" s="29"/>
      <c r="AM968" s="29"/>
      <c r="AN968" s="29"/>
      <c r="AO968" s="29"/>
      <c r="AP968" s="29"/>
    </row>
    <row r="969" spans="3:42" ht="12.75"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T969" s="29"/>
      <c r="U969" s="29"/>
      <c r="V969" s="29"/>
      <c r="AD969" s="29"/>
      <c r="AE969" s="29"/>
      <c r="AF969" s="29"/>
      <c r="AG969" s="29"/>
      <c r="AH969" s="29"/>
      <c r="AI969" s="29"/>
      <c r="AJ969" s="29"/>
      <c r="AK969" s="29"/>
      <c r="AL969" s="29"/>
      <c r="AM969" s="29"/>
      <c r="AN969" s="29"/>
      <c r="AO969" s="29"/>
      <c r="AP969" s="29"/>
    </row>
    <row r="970" spans="3:42" ht="12.75"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T970" s="29"/>
      <c r="U970" s="29"/>
      <c r="V970" s="29"/>
      <c r="AD970" s="29"/>
      <c r="AE970" s="29"/>
      <c r="AF970" s="29"/>
      <c r="AG970" s="29"/>
      <c r="AH970" s="29"/>
      <c r="AI970" s="29"/>
      <c r="AJ970" s="29"/>
      <c r="AK970" s="29"/>
      <c r="AL970" s="29"/>
      <c r="AM970" s="29"/>
      <c r="AN970" s="29"/>
      <c r="AO970" s="29"/>
      <c r="AP970" s="29"/>
    </row>
    <row r="971" spans="3:42" ht="12.75"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T971" s="29"/>
      <c r="U971" s="29"/>
      <c r="V971" s="29"/>
      <c r="AD971" s="29"/>
      <c r="AE971" s="29"/>
      <c r="AF971" s="29"/>
      <c r="AG971" s="29"/>
      <c r="AH971" s="29"/>
      <c r="AI971" s="29"/>
      <c r="AJ971" s="29"/>
      <c r="AK971" s="29"/>
      <c r="AL971" s="29"/>
      <c r="AM971" s="29"/>
      <c r="AN971" s="29"/>
      <c r="AO971" s="29"/>
      <c r="AP971" s="29"/>
    </row>
    <row r="972" spans="3:42" ht="12.75"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T972" s="29"/>
      <c r="U972" s="29"/>
      <c r="V972" s="29"/>
      <c r="AD972" s="29"/>
      <c r="AE972" s="29"/>
      <c r="AF972" s="29"/>
      <c r="AG972" s="29"/>
      <c r="AH972" s="29"/>
      <c r="AI972" s="29"/>
      <c r="AJ972" s="29"/>
      <c r="AK972" s="29"/>
      <c r="AL972" s="29"/>
      <c r="AM972" s="29"/>
      <c r="AN972" s="29"/>
      <c r="AO972" s="29"/>
      <c r="AP972" s="29"/>
    </row>
    <row r="973" spans="3:42" ht="12.75"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T973" s="29"/>
      <c r="U973" s="29"/>
      <c r="V973" s="29"/>
      <c r="AD973" s="29"/>
      <c r="AE973" s="29"/>
      <c r="AF973" s="29"/>
      <c r="AG973" s="29"/>
      <c r="AH973" s="29"/>
      <c r="AI973" s="29"/>
      <c r="AJ973" s="29"/>
      <c r="AK973" s="29"/>
      <c r="AL973" s="29"/>
      <c r="AM973" s="29"/>
      <c r="AN973" s="29"/>
      <c r="AO973" s="29"/>
      <c r="AP973" s="29"/>
    </row>
    <row r="974" spans="3:42" ht="12.75"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T974" s="29"/>
      <c r="U974" s="29"/>
      <c r="V974" s="29"/>
      <c r="AD974" s="29"/>
      <c r="AE974" s="29"/>
      <c r="AF974" s="29"/>
      <c r="AG974" s="29"/>
      <c r="AH974" s="29"/>
      <c r="AI974" s="29"/>
      <c r="AJ974" s="29"/>
      <c r="AK974" s="29"/>
      <c r="AL974" s="29"/>
      <c r="AM974" s="29"/>
      <c r="AN974" s="29"/>
      <c r="AO974" s="29"/>
      <c r="AP974" s="29"/>
    </row>
    <row r="975" spans="3:42" ht="12.75"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T975" s="29"/>
      <c r="U975" s="29"/>
      <c r="V975" s="29"/>
      <c r="AD975" s="29"/>
      <c r="AE975" s="29"/>
      <c r="AF975" s="29"/>
      <c r="AG975" s="29"/>
      <c r="AH975" s="29"/>
      <c r="AI975" s="29"/>
      <c r="AJ975" s="29"/>
      <c r="AK975" s="29"/>
      <c r="AL975" s="29"/>
      <c r="AM975" s="29"/>
      <c r="AN975" s="29"/>
      <c r="AO975" s="29"/>
      <c r="AP975" s="29"/>
    </row>
    <row r="976" spans="3:42" ht="12.75"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T976" s="29"/>
      <c r="U976" s="29"/>
      <c r="V976" s="29"/>
      <c r="AD976" s="29"/>
      <c r="AE976" s="29"/>
      <c r="AF976" s="29"/>
      <c r="AG976" s="29"/>
      <c r="AH976" s="29"/>
      <c r="AI976" s="29"/>
      <c r="AJ976" s="29"/>
      <c r="AK976" s="29"/>
      <c r="AL976" s="29"/>
      <c r="AM976" s="29"/>
      <c r="AN976" s="29"/>
      <c r="AO976" s="29"/>
      <c r="AP976" s="29"/>
    </row>
    <row r="977" spans="3:42" ht="12.75"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T977" s="29"/>
      <c r="U977" s="29"/>
      <c r="V977" s="29"/>
      <c r="AD977" s="29"/>
      <c r="AE977" s="29"/>
      <c r="AF977" s="29"/>
      <c r="AG977" s="29"/>
      <c r="AH977" s="29"/>
      <c r="AI977" s="29"/>
      <c r="AJ977" s="29"/>
      <c r="AK977" s="29"/>
      <c r="AL977" s="29"/>
      <c r="AM977" s="29"/>
      <c r="AN977" s="29"/>
      <c r="AO977" s="29"/>
      <c r="AP977" s="29"/>
    </row>
    <row r="978" spans="3:42" ht="12.75"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T978" s="29"/>
      <c r="U978" s="29"/>
      <c r="V978" s="29"/>
      <c r="AD978" s="29"/>
      <c r="AE978" s="29"/>
      <c r="AF978" s="29"/>
      <c r="AG978" s="29"/>
      <c r="AH978" s="29"/>
      <c r="AI978" s="29"/>
      <c r="AJ978" s="29"/>
      <c r="AK978" s="29"/>
      <c r="AL978" s="29"/>
      <c r="AM978" s="29"/>
      <c r="AN978" s="29"/>
      <c r="AO978" s="29"/>
      <c r="AP978" s="29"/>
    </row>
    <row r="979" spans="3:42" ht="12.75"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T979" s="29"/>
      <c r="U979" s="29"/>
      <c r="V979" s="29"/>
      <c r="AD979" s="29"/>
      <c r="AE979" s="29"/>
      <c r="AF979" s="29"/>
      <c r="AG979" s="29"/>
      <c r="AH979" s="29"/>
      <c r="AI979" s="29"/>
      <c r="AJ979" s="29"/>
      <c r="AK979" s="29"/>
      <c r="AL979" s="29"/>
      <c r="AM979" s="29"/>
      <c r="AN979" s="29"/>
      <c r="AO979" s="29"/>
      <c r="AP979" s="29"/>
    </row>
    <row r="980" spans="3:42" ht="12.75"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T980" s="29"/>
      <c r="U980" s="29"/>
      <c r="V980" s="29"/>
      <c r="AD980" s="29"/>
      <c r="AE980" s="29"/>
      <c r="AF980" s="29"/>
      <c r="AG980" s="29"/>
      <c r="AH980" s="29"/>
      <c r="AI980" s="29"/>
      <c r="AJ980" s="29"/>
      <c r="AK980" s="29"/>
      <c r="AL980" s="29"/>
      <c r="AM980" s="29"/>
      <c r="AN980" s="29"/>
      <c r="AO980" s="29"/>
      <c r="AP980" s="29"/>
    </row>
    <row r="981" spans="3:42" ht="12.75"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T981" s="29"/>
      <c r="U981" s="29"/>
      <c r="V981" s="29"/>
      <c r="AD981" s="29"/>
      <c r="AE981" s="29"/>
      <c r="AF981" s="29"/>
      <c r="AG981" s="29"/>
      <c r="AH981" s="29"/>
      <c r="AI981" s="29"/>
      <c r="AJ981" s="29"/>
      <c r="AK981" s="29"/>
      <c r="AL981" s="29"/>
      <c r="AM981" s="29"/>
      <c r="AN981" s="29"/>
      <c r="AO981" s="29"/>
      <c r="AP981" s="29"/>
    </row>
    <row r="982" spans="3:42" ht="12.75"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T982" s="29"/>
      <c r="U982" s="29"/>
      <c r="V982" s="29"/>
      <c r="AD982" s="29"/>
      <c r="AE982" s="29"/>
      <c r="AF982" s="29"/>
      <c r="AG982" s="29"/>
      <c r="AH982" s="29"/>
      <c r="AI982" s="29"/>
      <c r="AJ982" s="29"/>
      <c r="AK982" s="29"/>
      <c r="AL982" s="29"/>
      <c r="AM982" s="29"/>
      <c r="AN982" s="29"/>
      <c r="AO982" s="29"/>
      <c r="AP982" s="29"/>
    </row>
    <row r="983" spans="3:42" ht="12.75"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T983" s="29"/>
      <c r="U983" s="29"/>
      <c r="V983" s="29"/>
      <c r="AD983" s="29"/>
      <c r="AE983" s="29"/>
      <c r="AF983" s="29"/>
      <c r="AG983" s="29"/>
      <c r="AH983" s="29"/>
      <c r="AI983" s="29"/>
      <c r="AJ983" s="29"/>
      <c r="AK983" s="29"/>
      <c r="AL983" s="29"/>
      <c r="AM983" s="29"/>
      <c r="AN983" s="29"/>
      <c r="AO983" s="29"/>
      <c r="AP983" s="29"/>
    </row>
    <row r="984" spans="3:42" ht="12.75"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T984" s="29"/>
      <c r="U984" s="29"/>
      <c r="V984" s="29"/>
      <c r="AD984" s="29"/>
      <c r="AE984" s="29"/>
      <c r="AF984" s="29"/>
      <c r="AG984" s="29"/>
      <c r="AH984" s="29"/>
      <c r="AI984" s="29"/>
      <c r="AJ984" s="29"/>
      <c r="AK984" s="29"/>
      <c r="AL984" s="29"/>
      <c r="AM984" s="29"/>
      <c r="AN984" s="29"/>
      <c r="AO984" s="29"/>
      <c r="AP984" s="29"/>
    </row>
    <row r="985" spans="3:42" ht="12.75"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T985" s="29"/>
      <c r="U985" s="29"/>
      <c r="V985" s="29"/>
      <c r="AD985" s="29"/>
      <c r="AE985" s="29"/>
      <c r="AF985" s="29"/>
      <c r="AG985" s="29"/>
      <c r="AH985" s="29"/>
      <c r="AI985" s="29"/>
      <c r="AJ985" s="29"/>
      <c r="AK985" s="29"/>
      <c r="AL985" s="29"/>
      <c r="AM985" s="29"/>
      <c r="AN985" s="29"/>
      <c r="AO985" s="29"/>
      <c r="AP985" s="29"/>
    </row>
    <row r="986" spans="3:42" ht="12.75"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T986" s="29"/>
      <c r="U986" s="29"/>
      <c r="V986" s="29"/>
      <c r="AD986" s="29"/>
      <c r="AE986" s="29"/>
      <c r="AF986" s="29"/>
      <c r="AG986" s="29"/>
      <c r="AH986" s="29"/>
      <c r="AI986" s="29"/>
      <c r="AJ986" s="29"/>
      <c r="AK986" s="29"/>
      <c r="AL986" s="29"/>
      <c r="AM986" s="29"/>
      <c r="AN986" s="29"/>
      <c r="AO986" s="29"/>
      <c r="AP986" s="29"/>
    </row>
    <row r="987" spans="3:42" ht="12.75"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T987" s="29"/>
      <c r="U987" s="29"/>
      <c r="V987" s="29"/>
      <c r="AD987" s="29"/>
      <c r="AE987" s="29"/>
      <c r="AF987" s="29"/>
      <c r="AG987" s="29"/>
      <c r="AH987" s="29"/>
      <c r="AI987" s="29"/>
      <c r="AJ987" s="29"/>
      <c r="AK987" s="29"/>
      <c r="AL987" s="29"/>
      <c r="AM987" s="29"/>
      <c r="AN987" s="29"/>
      <c r="AO987" s="29"/>
      <c r="AP987" s="29"/>
    </row>
    <row r="988" spans="3:42" ht="12.75"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T988" s="29"/>
      <c r="U988" s="29"/>
      <c r="V988" s="29"/>
      <c r="AD988" s="29"/>
      <c r="AE988" s="29"/>
      <c r="AF988" s="29"/>
      <c r="AG988" s="29"/>
      <c r="AH988" s="29"/>
      <c r="AI988" s="29"/>
      <c r="AJ988" s="29"/>
      <c r="AK988" s="29"/>
      <c r="AL988" s="29"/>
      <c r="AM988" s="29"/>
      <c r="AN988" s="29"/>
      <c r="AO988" s="29"/>
      <c r="AP988" s="29"/>
    </row>
    <row r="989" spans="3:42" ht="12.75"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T989" s="29"/>
      <c r="U989" s="29"/>
      <c r="V989" s="29"/>
      <c r="AD989" s="29"/>
      <c r="AE989" s="29"/>
      <c r="AF989" s="29"/>
      <c r="AG989" s="29"/>
      <c r="AH989" s="29"/>
      <c r="AI989" s="29"/>
      <c r="AJ989" s="29"/>
      <c r="AK989" s="29"/>
      <c r="AL989" s="29"/>
      <c r="AM989" s="29"/>
      <c r="AN989" s="29"/>
      <c r="AO989" s="29"/>
      <c r="AP989" s="29"/>
    </row>
    <row r="990" spans="3:42" ht="12.75"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T990" s="29"/>
      <c r="U990" s="29"/>
      <c r="V990" s="29"/>
      <c r="AD990" s="29"/>
      <c r="AE990" s="29"/>
      <c r="AF990" s="29"/>
      <c r="AG990" s="29"/>
      <c r="AH990" s="29"/>
      <c r="AI990" s="29"/>
      <c r="AJ990" s="29"/>
      <c r="AK990" s="29"/>
      <c r="AL990" s="29"/>
      <c r="AM990" s="29"/>
      <c r="AN990" s="29"/>
      <c r="AO990" s="29"/>
      <c r="AP990" s="29"/>
    </row>
    <row r="991" spans="3:42" ht="12.75"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T991" s="29"/>
      <c r="U991" s="29"/>
      <c r="V991" s="29"/>
      <c r="AD991" s="29"/>
      <c r="AE991" s="29"/>
      <c r="AF991" s="29"/>
      <c r="AG991" s="29"/>
      <c r="AH991" s="29"/>
      <c r="AI991" s="29"/>
      <c r="AJ991" s="29"/>
      <c r="AK991" s="29"/>
      <c r="AL991" s="29"/>
      <c r="AM991" s="29"/>
      <c r="AN991" s="29"/>
      <c r="AO991" s="29"/>
      <c r="AP991" s="29"/>
    </row>
    <row r="992" spans="3:42" ht="12.75"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T992" s="29"/>
      <c r="U992" s="29"/>
      <c r="V992" s="29"/>
      <c r="AD992" s="29"/>
      <c r="AE992" s="29"/>
      <c r="AF992" s="29"/>
      <c r="AG992" s="29"/>
      <c r="AH992" s="29"/>
      <c r="AI992" s="29"/>
      <c r="AJ992" s="29"/>
      <c r="AK992" s="29"/>
      <c r="AL992" s="29"/>
      <c r="AM992" s="29"/>
      <c r="AN992" s="29"/>
      <c r="AO992" s="29"/>
      <c r="AP992" s="29"/>
    </row>
    <row r="993" spans="3:42" ht="12.75"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T993" s="29"/>
      <c r="U993" s="29"/>
      <c r="V993" s="29"/>
      <c r="AD993" s="29"/>
      <c r="AE993" s="29"/>
      <c r="AF993" s="29"/>
      <c r="AG993" s="29"/>
      <c r="AH993" s="29"/>
      <c r="AI993" s="29"/>
      <c r="AJ993" s="29"/>
      <c r="AK993" s="29"/>
      <c r="AL993" s="29"/>
      <c r="AM993" s="29"/>
      <c r="AN993" s="29"/>
      <c r="AO993" s="29"/>
      <c r="AP993" s="29"/>
    </row>
    <row r="994" spans="3:42" ht="12.75"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T994" s="29"/>
      <c r="U994" s="29"/>
      <c r="V994" s="29"/>
      <c r="AD994" s="29"/>
      <c r="AE994" s="29"/>
      <c r="AF994" s="29"/>
      <c r="AG994" s="29"/>
      <c r="AH994" s="29"/>
      <c r="AI994" s="29"/>
      <c r="AJ994" s="29"/>
      <c r="AK994" s="29"/>
      <c r="AL994" s="29"/>
      <c r="AM994" s="29"/>
      <c r="AN994" s="29"/>
      <c r="AO994" s="29"/>
      <c r="AP994" s="29"/>
    </row>
    <row r="995" spans="3:42" ht="12.75"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T995" s="29"/>
      <c r="U995" s="29"/>
      <c r="V995" s="29"/>
      <c r="AD995" s="29"/>
      <c r="AE995" s="29"/>
      <c r="AF995" s="29"/>
      <c r="AG995" s="29"/>
      <c r="AH995" s="29"/>
      <c r="AI995" s="29"/>
      <c r="AJ995" s="29"/>
      <c r="AK995" s="29"/>
      <c r="AL995" s="29"/>
      <c r="AM995" s="29"/>
      <c r="AN995" s="29"/>
      <c r="AO995" s="29"/>
      <c r="AP995" s="29"/>
    </row>
    <row r="996" spans="3:42" ht="12.75"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T996" s="29"/>
      <c r="U996" s="29"/>
      <c r="V996" s="29"/>
      <c r="AD996" s="29"/>
      <c r="AE996" s="29"/>
      <c r="AF996" s="29"/>
      <c r="AG996" s="29"/>
      <c r="AH996" s="29"/>
      <c r="AI996" s="29"/>
      <c r="AJ996" s="29"/>
      <c r="AK996" s="29"/>
      <c r="AL996" s="29"/>
      <c r="AM996" s="29"/>
      <c r="AN996" s="29"/>
      <c r="AO996" s="29"/>
      <c r="AP996" s="29"/>
    </row>
    <row r="997" spans="3:42" ht="12.75"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T997" s="29"/>
      <c r="U997" s="29"/>
      <c r="V997" s="29"/>
      <c r="AD997" s="29"/>
      <c r="AE997" s="29"/>
      <c r="AF997" s="29"/>
      <c r="AG997" s="29"/>
      <c r="AH997" s="29"/>
      <c r="AI997" s="29"/>
      <c r="AJ997" s="29"/>
      <c r="AK997" s="29"/>
      <c r="AL997" s="29"/>
      <c r="AM997" s="29"/>
      <c r="AN997" s="29"/>
      <c r="AO997" s="29"/>
      <c r="AP997" s="29"/>
    </row>
    <row r="998" spans="3:42" ht="12.75"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T998" s="29"/>
      <c r="U998" s="29"/>
      <c r="V998" s="29"/>
      <c r="AD998" s="29"/>
      <c r="AE998" s="29"/>
      <c r="AF998" s="29"/>
      <c r="AG998" s="29"/>
      <c r="AH998" s="29"/>
      <c r="AI998" s="29"/>
      <c r="AJ998" s="29"/>
      <c r="AK998" s="29"/>
      <c r="AL998" s="29"/>
      <c r="AM998" s="29"/>
      <c r="AN998" s="29"/>
      <c r="AO998" s="29"/>
      <c r="AP998" s="29"/>
    </row>
    <row r="999" spans="3:42" ht="12.75"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T999" s="29"/>
      <c r="U999" s="29"/>
      <c r="V999" s="29"/>
      <c r="AD999" s="29"/>
      <c r="AE999" s="29"/>
      <c r="AF999" s="29"/>
      <c r="AG999" s="29"/>
      <c r="AH999" s="29"/>
      <c r="AI999" s="29"/>
      <c r="AJ999" s="29"/>
      <c r="AK999" s="29"/>
      <c r="AL999" s="29"/>
      <c r="AM999" s="29"/>
      <c r="AN999" s="29"/>
      <c r="AO999" s="29"/>
      <c r="AP999" s="29"/>
    </row>
    <row r="1000" spans="3:42" ht="12.75"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T1000" s="29"/>
      <c r="U1000" s="29"/>
      <c r="V1000" s="29"/>
      <c r="AD1000" s="29"/>
      <c r="AE1000" s="29"/>
      <c r="AF1000" s="29"/>
      <c r="AG1000" s="29"/>
      <c r="AH1000" s="29"/>
      <c r="AI1000" s="29"/>
      <c r="AJ1000" s="29"/>
      <c r="AK1000" s="29"/>
      <c r="AL1000" s="29"/>
      <c r="AM1000" s="29"/>
      <c r="AN1000" s="29"/>
      <c r="AO1000" s="29"/>
      <c r="AP1000" s="29"/>
    </row>
    <row r="1001" spans="3:42" ht="12.75">
      <c r="C1001" s="29"/>
      <c r="D1001" s="29"/>
      <c r="E1001" s="29"/>
      <c r="F1001" s="29"/>
      <c r="G1001" s="29"/>
      <c r="H1001" s="29"/>
      <c r="I1001" s="29"/>
      <c r="J1001" s="29"/>
      <c r="K1001" s="29"/>
      <c r="L1001" s="29"/>
      <c r="M1001" s="29"/>
      <c r="N1001" s="29"/>
      <c r="O1001" s="29"/>
      <c r="P1001" s="29"/>
      <c r="Q1001" s="29"/>
      <c r="R1001" s="29"/>
      <c r="T1001" s="29"/>
      <c r="U1001" s="29"/>
      <c r="V1001" s="29"/>
      <c r="AD1001" s="29"/>
      <c r="AE1001" s="29"/>
      <c r="AF1001" s="29"/>
      <c r="AG1001" s="29"/>
      <c r="AH1001" s="29"/>
      <c r="AI1001" s="29"/>
      <c r="AJ1001" s="29"/>
      <c r="AK1001" s="29"/>
      <c r="AL1001" s="29"/>
      <c r="AM1001" s="29"/>
      <c r="AN1001" s="29"/>
      <c r="AO1001" s="29"/>
      <c r="AP1001" s="29"/>
    </row>
    <row r="1002" spans="3:42" ht="12.75">
      <c r="C1002" s="29"/>
      <c r="D1002" s="29"/>
      <c r="E1002" s="29"/>
      <c r="F1002" s="29"/>
      <c r="G1002" s="29"/>
      <c r="H1002" s="29"/>
      <c r="I1002" s="29"/>
      <c r="J1002" s="29"/>
      <c r="K1002" s="29"/>
      <c r="L1002" s="29"/>
      <c r="M1002" s="29"/>
      <c r="N1002" s="29"/>
      <c r="O1002" s="29"/>
      <c r="P1002" s="29"/>
      <c r="Q1002" s="29"/>
      <c r="R1002" s="29"/>
      <c r="T1002" s="29"/>
      <c r="U1002" s="29"/>
      <c r="V1002" s="29"/>
      <c r="AD1002" s="29"/>
      <c r="AE1002" s="29"/>
      <c r="AF1002" s="29"/>
      <c r="AG1002" s="29"/>
      <c r="AH1002" s="29"/>
      <c r="AI1002" s="29"/>
      <c r="AJ1002" s="29"/>
      <c r="AK1002" s="29"/>
      <c r="AL1002" s="29"/>
      <c r="AM1002" s="29"/>
      <c r="AN1002" s="29"/>
      <c r="AO1002" s="29"/>
      <c r="AP1002" s="29"/>
    </row>
    <row r="1003" spans="3:42" ht="12.75">
      <c r="C1003" s="29"/>
      <c r="D1003" s="29"/>
      <c r="E1003" s="29"/>
      <c r="F1003" s="29"/>
      <c r="G1003" s="29"/>
      <c r="H1003" s="29"/>
      <c r="I1003" s="29"/>
      <c r="J1003" s="29"/>
      <c r="K1003" s="29"/>
      <c r="L1003" s="29"/>
      <c r="M1003" s="29"/>
      <c r="N1003" s="29"/>
      <c r="O1003" s="29"/>
      <c r="P1003" s="29"/>
      <c r="Q1003" s="29"/>
      <c r="R1003" s="29"/>
      <c r="T1003" s="29"/>
      <c r="U1003" s="29"/>
      <c r="V1003" s="29"/>
      <c r="AD1003" s="29"/>
      <c r="AE1003" s="29"/>
      <c r="AF1003" s="29"/>
      <c r="AG1003" s="29"/>
      <c r="AH1003" s="29"/>
      <c r="AI1003" s="29"/>
      <c r="AJ1003" s="29"/>
      <c r="AK1003" s="29"/>
      <c r="AL1003" s="29"/>
      <c r="AM1003" s="29"/>
      <c r="AN1003" s="29"/>
      <c r="AO1003" s="29"/>
      <c r="AP1003" s="29"/>
    </row>
    <row r="1004" spans="3:42" ht="12.75">
      <c r="C1004" s="29"/>
      <c r="D1004" s="29"/>
      <c r="E1004" s="29"/>
      <c r="F1004" s="29"/>
      <c r="G1004" s="29"/>
      <c r="H1004" s="29"/>
      <c r="I1004" s="29"/>
      <c r="J1004" s="29"/>
      <c r="K1004" s="29"/>
      <c r="L1004" s="29"/>
      <c r="M1004" s="29"/>
      <c r="N1004" s="29"/>
      <c r="O1004" s="29"/>
      <c r="P1004" s="29"/>
      <c r="Q1004" s="29"/>
      <c r="R1004" s="29"/>
      <c r="T1004" s="29"/>
      <c r="U1004" s="29"/>
      <c r="V1004" s="29"/>
      <c r="AD1004" s="29"/>
      <c r="AE1004" s="29"/>
      <c r="AF1004" s="29"/>
      <c r="AG1004" s="29"/>
      <c r="AH1004" s="29"/>
      <c r="AI1004" s="29"/>
      <c r="AJ1004" s="29"/>
      <c r="AK1004" s="29"/>
      <c r="AL1004" s="29"/>
      <c r="AM1004" s="29"/>
      <c r="AN1004" s="29"/>
      <c r="AO1004" s="29"/>
      <c r="AP1004" s="29"/>
    </row>
    <row r="1005" spans="3:42" ht="12.75">
      <c r="C1005" s="2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  <c r="P1005" s="29"/>
      <c r="Q1005" s="29"/>
      <c r="R1005" s="29"/>
      <c r="T1005" s="29"/>
      <c r="U1005" s="29"/>
      <c r="V1005" s="29"/>
      <c r="AD1005" s="29"/>
      <c r="AE1005" s="29"/>
      <c r="AF1005" s="29"/>
      <c r="AG1005" s="29"/>
      <c r="AH1005" s="29"/>
      <c r="AI1005" s="29"/>
      <c r="AJ1005" s="29"/>
      <c r="AK1005" s="29"/>
      <c r="AL1005" s="29"/>
      <c r="AM1005" s="29"/>
      <c r="AN1005" s="29"/>
      <c r="AO1005" s="29"/>
      <c r="AP1005" s="29"/>
    </row>
  </sheetData>
  <sheetProtection algorithmName="SHA-512" hashValue="6isa/87J4SilrVuzMOkFid9UQuTqUamr62Bg26GXE4ylagzRJ6G6wcGxrEb9HiCI5ddUpwiTNt6vjOsld5ah9Q==" saltValue="1rAiyi5HEip4jxQdqVqC5g==" spinCount="100000" sheet="1" formatRows="0"/>
  <mergeCells count="1">
    <mergeCell ref="B5:Y5"/>
  </mergeCells>
  <phoneticPr fontId="33" type="noConversion"/>
  <conditionalFormatting sqref="K7:O7 Q7:S7 T7:X777 C7:J777 K8:V777">
    <cfRule type="expression" dxfId="10" priority="289">
      <formula>$M7&gt;0</formula>
    </cfRule>
    <cfRule type="expression" dxfId="9" priority="290">
      <formula>$M7&lt;0</formula>
    </cfRule>
  </conditionalFormatting>
  <conditionalFormatting sqref="P7">
    <cfRule type="expression" dxfId="8" priority="6">
      <formula>$M7&gt;0</formula>
    </cfRule>
    <cfRule type="expression" dxfId="7" priority="7">
      <formula>$M7&lt;0</formula>
    </cfRule>
  </conditionalFormatting>
  <conditionalFormatting sqref="Y7:Y777">
    <cfRule type="expression" dxfId="6" priority="1">
      <formula>$M7&gt;0</formula>
    </cfRule>
    <cfRule type="expression" dxfId="5" priority="2">
      <formula>$M7&lt;0</formula>
    </cfRule>
  </conditionalFormatting>
  <conditionalFormatting sqref="F7:G777">
    <cfRule type="expression" dxfId="4" priority="291">
      <formula>$F7="Short"</formula>
    </cfRule>
  </conditionalFormatting>
  <pageMargins left="0.7" right="0.7" top="0.75" bottom="0.75" header="0.3" footer="0.3"/>
  <pageSetup paperSize="9" orientation="portrait" r:id="rId1"/>
  <ignoredErrors>
    <ignoredError sqref="Q26:S63 Q25 S25 Q65:S83 Q64 S64 Q85:S777 Q84 S84 Q24:S2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D1D8E-7102-4BDE-8045-F0B81125E142}">
  <dimension ref="A2:C29"/>
  <sheetViews>
    <sheetView workbookViewId="0">
      <selection activeCell="H32" sqref="H32"/>
    </sheetView>
  </sheetViews>
  <sheetFormatPr defaultRowHeight="12.75"/>
  <cols>
    <col min="1" max="1" width="3.5703125" style="1" customWidth="1"/>
    <col min="2" max="2" width="3.28515625" style="4" customWidth="1"/>
    <col min="3" max="3" width="75" style="3" customWidth="1"/>
  </cols>
  <sheetData>
    <row r="2" spans="1:3" ht="13.5" thickBot="1"/>
    <row r="3" spans="1:3" ht="15" customHeight="1" thickBot="1">
      <c r="A3" s="201"/>
      <c r="B3" s="202">
        <v>1</v>
      </c>
      <c r="C3" s="5" t="s">
        <v>140</v>
      </c>
    </row>
    <row r="4" spans="1:3" ht="15" customHeight="1">
      <c r="A4" s="201"/>
      <c r="B4" s="207">
        <v>2</v>
      </c>
      <c r="C4" s="205" t="s">
        <v>141</v>
      </c>
    </row>
    <row r="5" spans="1:3" ht="15" customHeight="1">
      <c r="A5" s="201"/>
      <c r="B5" s="208"/>
      <c r="C5" s="203" t="s">
        <v>145</v>
      </c>
    </row>
    <row r="6" spans="1:3" ht="15" customHeight="1">
      <c r="A6" s="201"/>
      <c r="B6" s="208"/>
      <c r="C6" s="203" t="s">
        <v>84</v>
      </c>
    </row>
    <row r="7" spans="1:3" ht="15" customHeight="1">
      <c r="A7" s="201"/>
      <c r="B7" s="208"/>
      <c r="C7" s="203" t="s">
        <v>85</v>
      </c>
    </row>
    <row r="8" spans="1:3" ht="15" customHeight="1">
      <c r="A8" s="201"/>
      <c r="B8" s="208"/>
      <c r="C8" s="203" t="s">
        <v>86</v>
      </c>
    </row>
    <row r="9" spans="1:3" ht="15" customHeight="1">
      <c r="A9" s="201"/>
      <c r="B9" s="208"/>
      <c r="C9" s="203" t="s">
        <v>146</v>
      </c>
    </row>
    <row r="10" spans="1:3" ht="15" customHeight="1">
      <c r="A10" s="201"/>
      <c r="B10" s="208"/>
      <c r="C10" s="203" t="s">
        <v>147</v>
      </c>
    </row>
    <row r="11" spans="1:3" ht="15" customHeight="1" thickBot="1">
      <c r="A11" s="201"/>
      <c r="B11" s="209"/>
      <c r="C11" s="204" t="s">
        <v>148</v>
      </c>
    </row>
    <row r="12" spans="1:3" ht="15" customHeight="1">
      <c r="A12" s="201"/>
      <c r="B12" s="207">
        <v>3</v>
      </c>
      <c r="C12" s="205" t="s">
        <v>142</v>
      </c>
    </row>
    <row r="13" spans="1:3" ht="15" customHeight="1">
      <c r="A13" s="201"/>
      <c r="B13" s="208"/>
      <c r="C13" s="203" t="s">
        <v>145</v>
      </c>
    </row>
    <row r="14" spans="1:3" ht="15" customHeight="1">
      <c r="A14" s="201"/>
      <c r="B14" s="208"/>
      <c r="C14" s="203" t="s">
        <v>84</v>
      </c>
    </row>
    <row r="15" spans="1:3" ht="15" customHeight="1">
      <c r="A15" s="201"/>
      <c r="B15" s="208"/>
      <c r="C15" s="203" t="s">
        <v>85</v>
      </c>
    </row>
    <row r="16" spans="1:3" ht="15" customHeight="1">
      <c r="A16" s="201"/>
      <c r="B16" s="208"/>
      <c r="C16" s="203" t="s">
        <v>86</v>
      </c>
    </row>
    <row r="17" spans="1:3" ht="15" customHeight="1">
      <c r="A17" s="201"/>
      <c r="B17" s="208"/>
      <c r="C17" s="203" t="s">
        <v>146</v>
      </c>
    </row>
    <row r="18" spans="1:3" ht="15" customHeight="1">
      <c r="A18" s="201"/>
      <c r="B18" s="208"/>
      <c r="C18" s="203" t="s">
        <v>147</v>
      </c>
    </row>
    <row r="19" spans="1:3" ht="15" customHeight="1" thickBot="1">
      <c r="A19" s="201"/>
      <c r="B19" s="209"/>
      <c r="C19" s="204" t="s">
        <v>148</v>
      </c>
    </row>
    <row r="20" spans="1:3" ht="15" customHeight="1" thickBot="1">
      <c r="A20" s="201"/>
      <c r="B20" s="202">
        <v>4</v>
      </c>
      <c r="C20" s="6" t="s">
        <v>143</v>
      </c>
    </row>
    <row r="21" spans="1:3" ht="27.75" customHeight="1" thickBot="1">
      <c r="A21" s="201"/>
      <c r="B21" s="202">
        <v>5</v>
      </c>
      <c r="C21" s="6" t="s">
        <v>144</v>
      </c>
    </row>
    <row r="22" spans="1:3">
      <c r="C22" s="2"/>
    </row>
    <row r="23" spans="1:3">
      <c r="C23" s="2"/>
    </row>
    <row r="24" spans="1:3">
      <c r="C24" s="2"/>
    </row>
    <row r="25" spans="1:3">
      <c r="C25" s="2"/>
    </row>
    <row r="26" spans="1:3">
      <c r="C26" s="2"/>
    </row>
    <row r="27" spans="1:3">
      <c r="C27" s="2"/>
    </row>
    <row r="28" spans="1:3">
      <c r="C28" s="2"/>
    </row>
    <row r="29" spans="1:3">
      <c r="C29" s="2"/>
    </row>
  </sheetData>
  <mergeCells count="2">
    <mergeCell ref="B4:B11"/>
    <mergeCell ref="B12:B1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89500-8206-4628-AC82-E9DB79F6964A}">
  <sheetPr codeName="Лист2"/>
  <dimension ref="B1:N27"/>
  <sheetViews>
    <sheetView showZeros="0" zoomScale="115" zoomScaleNormal="115" workbookViewId="0">
      <selection activeCell="G22" sqref="G22"/>
    </sheetView>
  </sheetViews>
  <sheetFormatPr defaultColWidth="9.140625" defaultRowHeight="12.75"/>
  <cols>
    <col min="1" max="3" width="9.140625" style="22"/>
    <col min="4" max="4" width="11.5703125" style="22" bestFit="1" customWidth="1"/>
    <col min="5" max="5" width="12.7109375" style="22" customWidth="1"/>
    <col min="6" max="6" width="11.140625" style="22" customWidth="1"/>
    <col min="7" max="7" width="13.140625" style="22" customWidth="1"/>
    <col min="8" max="8" width="14.42578125" style="22" bestFit="1" customWidth="1"/>
    <col min="9" max="9" width="11.28515625" style="22" customWidth="1"/>
    <col min="10" max="10" width="10.5703125" style="22" customWidth="1"/>
    <col min="11" max="11" width="9.7109375" style="22" bestFit="1" customWidth="1"/>
    <col min="12" max="12" width="9.140625" style="19" customWidth="1"/>
    <col min="13" max="13" width="10.7109375" style="22" customWidth="1"/>
    <col min="14" max="16384" width="9.140625" style="22"/>
  </cols>
  <sheetData>
    <row r="1" spans="2:14" s="19" customFormat="1"/>
    <row r="2" spans="2:14" s="19" customFormat="1">
      <c r="B2" s="210" t="s">
        <v>87</v>
      </c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</row>
    <row r="3" spans="2:14" s="19" customFormat="1">
      <c r="B3" s="210" t="s">
        <v>88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</row>
    <row r="5" spans="2:14" s="19" customFormat="1" ht="12.75" customHeight="1">
      <c r="C5" s="58" t="s">
        <v>10</v>
      </c>
      <c r="D5" s="59">
        <f>$D$6+$D$7</f>
        <v>17</v>
      </c>
      <c r="E5" s="60">
        <f>SUM($E$6:$E$7)</f>
        <v>1</v>
      </c>
      <c r="H5" s="22"/>
      <c r="J5" s="214" t="s">
        <v>39</v>
      </c>
      <c r="K5" s="214"/>
      <c r="L5" s="214"/>
      <c r="M5" s="22"/>
    </row>
    <row r="6" spans="2:14">
      <c r="C6" s="61" t="s">
        <v>53</v>
      </c>
      <c r="D6" s="62">
        <f>COUNTIF(Торговля!$M$7:$M$777,"&gt;0")</f>
        <v>10</v>
      </c>
      <c r="E6" s="63">
        <f>IF($D$5=0,0,$D6/$D$5)</f>
        <v>0.58823529411764708</v>
      </c>
      <c r="J6" s="67" t="s">
        <v>36</v>
      </c>
      <c r="K6" s="67" t="s">
        <v>40</v>
      </c>
      <c r="L6" s="67" t="s">
        <v>41</v>
      </c>
    </row>
    <row r="7" spans="2:14">
      <c r="C7" s="61" t="s">
        <v>11</v>
      </c>
      <c r="D7" s="64">
        <f>COUNTIF(Торговля!$M$7:$M$777,"&lt;0")</f>
        <v>7</v>
      </c>
      <c r="E7" s="65">
        <f>IF($D$5=0,0,$D7/$D$5)</f>
        <v>0.41176470588235292</v>
      </c>
      <c r="I7" s="70" t="s">
        <v>16</v>
      </c>
      <c r="J7" s="68">
        <f>IF(Торговля!$P$2=0,0,IF(Торговля!$S$4&lt;0,$L$7/Торговля!$P$2,$L$7/(Торговля!$P$2+Торговля!$S$4)))</f>
        <v>0.11532836300074911</v>
      </c>
      <c r="K7" s="69">
        <f>IFERROR(SUM(Торговля!$K$7:$K$777),"")</f>
        <v>1</v>
      </c>
      <c r="L7" s="10">
        <f>Торговля!$S$4+SUM(Торговля!$M$7:$M$777)</f>
        <v>64.66</v>
      </c>
    </row>
    <row r="8" spans="2:14">
      <c r="B8" s="46"/>
      <c r="C8" s="66" t="s">
        <v>69</v>
      </c>
      <c r="D8" s="215" t="str">
        <f>IF($D$6*$D$7=0,0,"1 : "&amp;ROUND($D$7/$D$6,2))</f>
        <v>1 : 0,7</v>
      </c>
      <c r="E8" s="215"/>
      <c r="I8" s="71" t="s">
        <v>14</v>
      </c>
      <c r="J8" s="68">
        <f>IF(MAX(Торговля!$N$7:$N$777)&lt;0,0,MAX(Торговля!$N$7:$N$777))</f>
        <v>0.15474959373615019</v>
      </c>
      <c r="K8" s="69">
        <f>IF(MAX(Торговля!$K$7:$K$777)&lt;0,0,MAX(Торговля!$K$7:$K$777))</f>
        <v>1.75</v>
      </c>
      <c r="L8" s="10">
        <f>IF(MAX(Торговля!$M$7:$M$777)&lt;0,0,MAX(Торговля!$M$7:$M$777))</f>
        <v>83.8</v>
      </c>
    </row>
    <row r="9" spans="2:14">
      <c r="C9" s="66" t="s">
        <v>71</v>
      </c>
      <c r="D9" s="215" t="str">
        <f>IF($D$6*$D$7=0,0,"1 : "&amp;ROUND($D$6/$D$7,2))</f>
        <v>1 : 1,43</v>
      </c>
      <c r="E9" s="215"/>
      <c r="I9" s="71" t="s">
        <v>12</v>
      </c>
      <c r="J9" s="68">
        <f>IF($D$6=0,0,(SUMIF(Торговля!$N$7:$N$777,"&gt;0",Торговля!$N$7:$N$777))/$D$6)</f>
        <v>3.2671986748188123E-2</v>
      </c>
      <c r="K9" s="69">
        <f>IF($D$6=0,0,(SUMIF(Торговля!$K$7:$K$777,"&gt;0",Торговля!$K$7:$K$777))/$D$6)</f>
        <v>0.85</v>
      </c>
      <c r="L9" s="10">
        <f>IF($D$6=0,0,(SUMIF(Торговля!$M$7:$M$777,"&gt;0",Торговля!$M$7:$M$777))/$D$6)</f>
        <v>18.076000000000001</v>
      </c>
    </row>
    <row r="10" spans="2:14" s="19" customFormat="1">
      <c r="H10" s="22"/>
      <c r="I10" s="71" t="s">
        <v>15</v>
      </c>
      <c r="J10" s="68">
        <f>IF(MIN(Торговля!$N$7:$N$777)&gt;0,0,MIN(Торговля!$N$7:$N$777))</f>
        <v>-0.12689045822450104</v>
      </c>
      <c r="K10" s="69">
        <f>IF(MIN(Торговля!$K$7:$K$777)&gt;0,0,MIN(Торговля!$K$7:$K$777))</f>
        <v>-3.25</v>
      </c>
      <c r="L10" s="10">
        <f>IF(MIN(Торговля!$M$7:$M$777)&gt;0,0,MIN(Торговля!$M$7:$M$777))</f>
        <v>-78.7</v>
      </c>
    </row>
    <row r="11" spans="2:14">
      <c r="I11" s="71" t="s">
        <v>13</v>
      </c>
      <c r="J11" s="68">
        <f>IF($D$7=0,0,SUMIF(Торговля!$N$7:$N$777,"&lt;0",Торговля!$N$7:$N$777)/$D$7)</f>
        <v>-2.7721592767682861E-2</v>
      </c>
      <c r="K11" s="69">
        <f>IF($D$7=0,0,SUMIF(Торговля!$K$7:$K$116,"&lt;0",Торговля!$K$7:$K$116)/$D$7)</f>
        <v>-1.0714285714285714</v>
      </c>
      <c r="L11" s="10">
        <f>IF($D$7=0,0,SUMIF(Торговля!$M$7:$M$777,"&lt;0",Торговля!$M$7:$M$777)/$D$7)</f>
        <v>-16.585714285714285</v>
      </c>
    </row>
    <row r="12" spans="2:14">
      <c r="D12" s="67" t="s">
        <v>37</v>
      </c>
      <c r="E12" s="67" t="s">
        <v>36</v>
      </c>
      <c r="I12" s="72" t="s">
        <v>72</v>
      </c>
      <c r="J12" s="215" t="str">
        <f>IF($J$9*$J$11=0,0,"1 : "&amp;ROUND(ABS($J$11)/$J$9,2))</f>
        <v>1 : 0,85</v>
      </c>
      <c r="K12" s="215"/>
      <c r="L12" s="215"/>
    </row>
    <row r="13" spans="2:14">
      <c r="C13" s="72" t="s">
        <v>35</v>
      </c>
      <c r="D13" s="10">
        <f>SUM(Торговля!$U$7:$U$777)</f>
        <v>30.339999999999996</v>
      </c>
      <c r="E13" s="74">
        <f>IFERROR(SUM(Торговля!$U$7:$U$777)/SUM(Торговля!$T$7:$T$777),"")</f>
        <v>0.31936842105263152</v>
      </c>
      <c r="I13" s="73" t="s">
        <v>73</v>
      </c>
      <c r="J13" s="215" t="str">
        <f>IF($J$9*$J$11=0,0,"1 : "&amp;ROUND($J$9/ABS($J$11),2))</f>
        <v>1 : 1,18</v>
      </c>
      <c r="K13" s="215"/>
      <c r="L13" s="215"/>
    </row>
    <row r="14" spans="2:14" s="19" customFormat="1"/>
    <row r="15" spans="2:14" ht="12.75" customHeight="1">
      <c r="B15" s="47"/>
      <c r="C15" s="47"/>
      <c r="D15" s="47"/>
      <c r="E15" s="47"/>
      <c r="F15" s="47"/>
      <c r="L15" s="22"/>
    </row>
    <row r="16" spans="2:14" ht="30.75" customHeight="1">
      <c r="B16" s="47"/>
      <c r="C16" s="211" t="s">
        <v>59</v>
      </c>
      <c r="D16" s="212"/>
      <c r="E16" s="213"/>
      <c r="F16" s="47"/>
      <c r="I16" s="214" t="s">
        <v>150</v>
      </c>
      <c r="J16" s="214"/>
      <c r="K16" s="214"/>
      <c r="L16" s="214"/>
      <c r="M16" s="28"/>
    </row>
    <row r="17" spans="2:12" ht="12.75" customHeight="1">
      <c r="B17" s="47"/>
      <c r="C17" s="67" t="s">
        <v>60</v>
      </c>
      <c r="D17" s="67" t="s">
        <v>61</v>
      </c>
      <c r="E17" s="67" t="s">
        <v>62</v>
      </c>
      <c r="F17" s="47"/>
      <c r="I17" s="67" t="s">
        <v>75</v>
      </c>
      <c r="J17" s="214" t="s">
        <v>89</v>
      </c>
      <c r="K17" s="214"/>
      <c r="L17" s="214"/>
    </row>
    <row r="18" spans="2:12" ht="12.75" customHeight="1">
      <c r="B18" s="48"/>
      <c r="C18" s="43">
        <f>_xlfn.MINIFS(Торговля!$O$7:$O$777,Торговля!$O$7:$O$777,"&gt;0")</f>
        <v>6.9444446125999093E-5</v>
      </c>
      <c r="D18" s="43">
        <f>MAX(Торговля!$O$7:$O$777)</f>
        <v>3.7731481497758068E-3</v>
      </c>
      <c r="E18" s="43">
        <f>IFERROR(SUM(Торговля!$O$7:$O$777)/COUNTIF(Торговля!$O$7:$O$777,"&gt;0"),"")</f>
        <v>1.072303920997964E-3</v>
      </c>
      <c r="F18" s="47"/>
      <c r="I18" s="49">
        <v>50</v>
      </c>
      <c r="J18" s="216">
        <f>IFERROR(IF(OR($D$5&lt;50,$I$18&lt;50),0,($E$6*$L$9-$E$7*ABS($L$11))*$I$18),"")</f>
        <v>0</v>
      </c>
      <c r="K18" s="217"/>
      <c r="L18" s="218"/>
    </row>
    <row r="19" spans="2:12">
      <c r="B19" s="47"/>
      <c r="C19" s="50"/>
      <c r="D19" s="51"/>
      <c r="E19" s="52"/>
      <c r="F19" s="47"/>
      <c r="H19" s="53"/>
      <c r="I19" s="54"/>
      <c r="L19" s="22"/>
    </row>
    <row r="20" spans="2:12">
      <c r="B20" s="47"/>
      <c r="C20" s="47"/>
      <c r="D20" s="47"/>
      <c r="E20" s="47"/>
      <c r="F20" s="47"/>
      <c r="L20" s="22"/>
    </row>
    <row r="21" spans="2:12" ht="25.5" customHeight="1">
      <c r="C21" s="211" t="s">
        <v>151</v>
      </c>
      <c r="D21" s="212"/>
      <c r="E21" s="212"/>
      <c r="F21" s="212"/>
      <c r="G21" s="212"/>
      <c r="H21" s="213"/>
      <c r="L21" s="22"/>
    </row>
    <row r="22" spans="2:12" ht="38.25">
      <c r="C22" s="67" t="s">
        <v>75</v>
      </c>
      <c r="D22" s="67" t="s">
        <v>48</v>
      </c>
      <c r="E22" s="67" t="s">
        <v>82</v>
      </c>
      <c r="F22" s="67" t="s">
        <v>83</v>
      </c>
      <c r="G22" s="67" t="s">
        <v>8</v>
      </c>
      <c r="H22" s="10">
        <f>IFERROR(IF($C$23&lt;50,0,($D$23*$E$23-(1-$D$23)*$F$23)-0.25)*$C$23*1.25,"")</f>
        <v>159.37500000000003</v>
      </c>
      <c r="L22" s="22"/>
    </row>
    <row r="23" spans="2:12">
      <c r="C23" s="55">
        <v>50</v>
      </c>
      <c r="D23" s="56">
        <v>0.8</v>
      </c>
      <c r="E23" s="55">
        <v>5</v>
      </c>
      <c r="F23" s="57">
        <v>6</v>
      </c>
      <c r="G23" s="67" t="s">
        <v>9</v>
      </c>
      <c r="H23" s="10">
        <f>IFERROR(IF($C$23&lt;50,0,($D$23*$E$23-(1-$D$23)*$F$23)-0.25)*$C$23*12.5,"")</f>
        <v>1593.7500000000002</v>
      </c>
      <c r="L23" s="22"/>
    </row>
    <row r="24" spans="2:12">
      <c r="C24" s="28"/>
      <c r="E24" s="28"/>
      <c r="F24" s="28"/>
      <c r="I24" s="47"/>
      <c r="J24" s="47"/>
      <c r="K24" s="47"/>
    </row>
    <row r="25" spans="2:12">
      <c r="J25" s="47"/>
      <c r="K25" s="47"/>
    </row>
    <row r="26" spans="2:12">
      <c r="J26" s="47"/>
      <c r="K26" s="47"/>
    </row>
    <row r="27" spans="2:12">
      <c r="J27" s="47"/>
      <c r="K27" s="47"/>
    </row>
  </sheetData>
  <sheetProtection algorithmName="SHA-512" hashValue="36HmCC0ZfKOn7h/DKD9u0P+JIBwrkNx32gFk0AhZOzipfTiTIOykTUfINfOVnRJVPNYI7Wm+fj8U5WBA7O6rAg==" saltValue="LW3146aTBjtMivUgh3cGAg==" spinCount="100000" sheet="1" formatColumns="0" formatRows="0"/>
  <mergeCells count="12">
    <mergeCell ref="B2:N2"/>
    <mergeCell ref="C21:H21"/>
    <mergeCell ref="C16:E16"/>
    <mergeCell ref="J5:L5"/>
    <mergeCell ref="D8:E8"/>
    <mergeCell ref="D9:E9"/>
    <mergeCell ref="J12:L12"/>
    <mergeCell ref="J13:L13"/>
    <mergeCell ref="B3:N3"/>
    <mergeCell ref="I16:L16"/>
    <mergeCell ref="J17:L17"/>
    <mergeCell ref="J18:L18"/>
  </mergeCells>
  <conditionalFormatting sqref="C18:E18">
    <cfRule type="expression" dxfId="3" priority="1">
      <formula>$K19&gt;0</formula>
    </cfRule>
    <cfRule type="expression" dxfId="2" priority="2">
      <formula>$K19&lt;0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B1369-6BFD-46A2-8982-8E3750027914}">
  <sheetPr codeName="Лист3"/>
  <dimension ref="B1:U125"/>
  <sheetViews>
    <sheetView showZeros="0" zoomScaleNormal="100" workbookViewId="0">
      <pane ySplit="14" topLeftCell="A15" activePane="bottomLeft" state="frozen"/>
      <selection pane="bottomLeft" activeCell="I31" sqref="I31"/>
    </sheetView>
  </sheetViews>
  <sheetFormatPr defaultColWidth="9.140625" defaultRowHeight="12.75"/>
  <cols>
    <col min="1" max="1" width="9.140625" style="28"/>
    <col min="2" max="2" width="4" style="76" bestFit="1" customWidth="1"/>
    <col min="3" max="3" width="10.7109375" style="76" bestFit="1" customWidth="1"/>
    <col min="4" max="4" width="12" style="76" bestFit="1" customWidth="1"/>
    <col min="5" max="5" width="12.5703125" style="76" bestFit="1" customWidth="1"/>
    <col min="6" max="6" width="12.140625" style="76" customWidth="1"/>
    <col min="7" max="7" width="10.42578125" style="76" bestFit="1" customWidth="1"/>
    <col min="8" max="8" width="10.7109375" style="76" customWidth="1"/>
    <col min="9" max="9" width="11.85546875" style="76" customWidth="1"/>
    <col min="10" max="11" width="11.7109375" style="75" customWidth="1"/>
    <col min="12" max="12" width="11.7109375" style="76" customWidth="1" collapsed="1"/>
    <col min="13" max="14" width="11.7109375" style="75" customWidth="1"/>
    <col min="15" max="15" width="11.7109375" style="76" customWidth="1" collapsed="1"/>
    <col min="16" max="16" width="11.7109375" style="75" customWidth="1"/>
    <col min="17" max="17" width="11.7109375" style="76" customWidth="1"/>
    <col min="18" max="18" width="11.7109375" style="76" customWidth="1" collapsed="1"/>
    <col min="19" max="19" width="11.7109375" style="28" hidden="1" customWidth="1"/>
    <col min="20" max="20" width="16.28515625" style="28" customWidth="1"/>
    <col min="21" max="21" width="9.140625" style="28" collapsed="1"/>
    <col min="22" max="25" width="9.140625" style="28"/>
    <col min="26" max="26" width="10" style="28" bestFit="1" customWidth="1"/>
    <col min="27" max="27" width="10.28515625" style="28" bestFit="1" customWidth="1"/>
    <col min="28" max="16384" width="9.140625" style="28"/>
  </cols>
  <sheetData>
    <row r="1" spans="2:20" s="75" customFormat="1"/>
    <row r="2" spans="2:20" s="75" customFormat="1">
      <c r="C2" s="229" t="s">
        <v>87</v>
      </c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188"/>
      <c r="T2" s="188"/>
    </row>
    <row r="3" spans="2:20" s="75" customFormat="1">
      <c r="C3" s="210" t="s">
        <v>88</v>
      </c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7"/>
      <c r="T3" s="7"/>
    </row>
    <row r="4" spans="2:20" s="75" customFormat="1" ht="13.5" thickBot="1"/>
    <row r="5" spans="2:20" s="75" customFormat="1" ht="12.75" customHeight="1">
      <c r="C5" s="237" t="s">
        <v>38</v>
      </c>
      <c r="D5" s="224" t="s">
        <v>23</v>
      </c>
      <c r="E5" s="224" t="s">
        <v>47</v>
      </c>
      <c r="F5" s="224" t="s">
        <v>48</v>
      </c>
      <c r="G5" s="224" t="s">
        <v>49</v>
      </c>
      <c r="H5" s="224" t="s">
        <v>50</v>
      </c>
      <c r="I5" s="235" t="s">
        <v>51</v>
      </c>
    </row>
    <row r="6" spans="2:20" s="75" customFormat="1">
      <c r="C6" s="238"/>
      <c r="D6" s="225"/>
      <c r="E6" s="225"/>
      <c r="F6" s="225"/>
      <c r="G6" s="225"/>
      <c r="H6" s="225"/>
      <c r="I6" s="236"/>
    </row>
    <row r="7" spans="2:20" s="75" customFormat="1" ht="13.5" thickBot="1">
      <c r="C7" s="78">
        <f xml:space="preserve"> COUNT($C$15:$C$124)-1</f>
        <v>4</v>
      </c>
      <c r="D7" s="79">
        <f>SUM($E$15:$E$124)</f>
        <v>17</v>
      </c>
      <c r="E7" s="80">
        <f>SUM($F$15:$F$124)</f>
        <v>10</v>
      </c>
      <c r="F7" s="81">
        <f>IFERROR($E$7/$D$7,"")</f>
        <v>0.58823529411764708</v>
      </c>
      <c r="G7" s="82">
        <f>SUM($H$15:$H$124)</f>
        <v>7</v>
      </c>
      <c r="H7" s="83">
        <f>IFERROR($G$7/$D$7,"")</f>
        <v>0.41176470588235292</v>
      </c>
      <c r="I7" s="84">
        <f>IFERROR(SUM(Торговля!$K$7:$K$777 )/$C$7,"")</f>
        <v>0.25</v>
      </c>
    </row>
    <row r="8" spans="2:20" s="75" customFormat="1" ht="13.5" thickBot="1"/>
    <row r="9" spans="2:20" s="75" customFormat="1" ht="13.5" thickBot="1">
      <c r="C9" s="76"/>
      <c r="G9" s="232" t="s">
        <v>52</v>
      </c>
      <c r="H9" s="233"/>
      <c r="I9" s="234"/>
    </row>
    <row r="10" spans="2:20" ht="13.5" customHeight="1" thickBot="1">
      <c r="B10" s="28"/>
      <c r="C10" s="230" t="s">
        <v>34</v>
      </c>
      <c r="D10" s="231"/>
      <c r="E10" s="77">
        <v>10</v>
      </c>
      <c r="F10" s="28"/>
      <c r="G10" s="85" t="s">
        <v>44</v>
      </c>
      <c r="H10" s="67" t="s">
        <v>45</v>
      </c>
      <c r="I10" s="86" t="s">
        <v>46</v>
      </c>
      <c r="L10" s="28"/>
      <c r="O10" s="28"/>
      <c r="P10" s="28"/>
      <c r="Q10" s="28"/>
      <c r="R10" s="28"/>
    </row>
    <row r="11" spans="2:20" ht="12.75" customHeight="1" thickBot="1">
      <c r="G11" s="87">
        <f>_xlfn.MINIFS($E$15:$E$124,$E$15:$E$124,"&gt;0")</f>
        <v>2</v>
      </c>
      <c r="H11" s="79">
        <f>MAX($E$15:$E$124)</f>
        <v>6</v>
      </c>
      <c r="I11" s="88">
        <f xml:space="preserve"> IFERROR(SUM($E$15:$E$124) /$C$7,"")</f>
        <v>4.25</v>
      </c>
      <c r="L11" s="28"/>
      <c r="O11" s="28"/>
      <c r="P11" s="28"/>
      <c r="Q11" s="28"/>
      <c r="R11" s="28"/>
    </row>
    <row r="12" spans="2:20" ht="13.5" thickBot="1"/>
    <row r="13" spans="2:20" ht="12.75" customHeight="1">
      <c r="B13" s="219" t="s">
        <v>4</v>
      </c>
      <c r="C13" s="221" t="s">
        <v>27</v>
      </c>
      <c r="D13" s="221" t="s">
        <v>28</v>
      </c>
      <c r="E13" s="222" t="s">
        <v>23</v>
      </c>
      <c r="F13" s="219" t="s">
        <v>47</v>
      </c>
      <c r="G13" s="223"/>
      <c r="H13" s="219" t="s">
        <v>49</v>
      </c>
      <c r="I13" s="222"/>
      <c r="J13" s="226" t="s">
        <v>92</v>
      </c>
      <c r="K13" s="227"/>
      <c r="L13" s="228"/>
      <c r="M13" s="226" t="s">
        <v>93</v>
      </c>
      <c r="N13" s="227"/>
      <c r="O13" s="228"/>
      <c r="P13" s="226" t="s">
        <v>94</v>
      </c>
      <c r="Q13" s="227"/>
      <c r="R13" s="228"/>
      <c r="S13" s="89" t="s">
        <v>90</v>
      </c>
      <c r="T13" s="90" t="s">
        <v>91</v>
      </c>
    </row>
    <row r="14" spans="2:20">
      <c r="B14" s="220"/>
      <c r="C14" s="214"/>
      <c r="D14" s="214"/>
      <c r="E14" s="211"/>
      <c r="F14" s="85" t="s">
        <v>66</v>
      </c>
      <c r="G14" s="86" t="s">
        <v>36</v>
      </c>
      <c r="H14" s="92" t="s">
        <v>66</v>
      </c>
      <c r="I14" s="93" t="s">
        <v>36</v>
      </c>
      <c r="J14" s="85" t="s">
        <v>40</v>
      </c>
      <c r="K14" s="93" t="s">
        <v>41</v>
      </c>
      <c r="L14" s="67" t="s">
        <v>36</v>
      </c>
      <c r="M14" s="85" t="s">
        <v>40</v>
      </c>
      <c r="N14" s="93" t="s">
        <v>41</v>
      </c>
      <c r="O14" s="93" t="s">
        <v>36</v>
      </c>
      <c r="P14" s="85" t="s">
        <v>40</v>
      </c>
      <c r="Q14" s="67" t="s">
        <v>41</v>
      </c>
      <c r="R14" s="86" t="s">
        <v>36</v>
      </c>
      <c r="S14" s="94">
        <f>IFERROR(VALUE($C15),"")</f>
        <v>43998</v>
      </c>
      <c r="T14" s="187">
        <f>Торговля!$P$2</f>
        <v>560.66</v>
      </c>
    </row>
    <row r="15" spans="2:20">
      <c r="B15" s="95">
        <v>1</v>
      </c>
      <c r="C15" s="96" cm="1">
        <f t="array" ref="C15">IFERROR(_xlfn.SINGLE(INDEX(Торговля!$C$7:$C$777,_xlfn.AGGREGATE(15,6,(ROW(Торговля!$C$7:$C$777)-ROW(Торговля!$C$7)+1)/(FREQUENCY(Торговля!$C$7:$C$777,Торговля!$C$7:$C$777)&gt;=1),ROWS($C$15:$C15)))),"")</f>
        <v>43998</v>
      </c>
      <c r="D15" s="96" t="str">
        <f>IF(C15=0,0,TEXT($C15,"ДДДД"))</f>
        <v>вторник</v>
      </c>
      <c r="E15" s="97" cm="1">
        <f t="array" ref="E15">IFERROR(IF($C15=0,0,SUMPRODUCT(--(Торговля!$C$7:$C$777=$C15))),"")</f>
        <v>5</v>
      </c>
      <c r="F15" s="98" cm="1">
        <f t="array" ref="F15">IF($C15="","",SUMPRODUCT((Торговля!$C$7:$C$777=$C15)*(Торговля!$M$7:$M$777&gt;0)))</f>
        <v>1</v>
      </c>
      <c r="G15" s="99">
        <f>IFERROR($F15/$E15,"")</f>
        <v>0.2</v>
      </c>
      <c r="H15" s="100" cm="1">
        <f t="array" ref="H15">IF($C15="","",SUMPRODUCT((Торговля!$C$7:$C$777=$C15)*(Торговля!$M$7:$M$777&lt;0)))</f>
        <v>4</v>
      </c>
      <c r="I15" s="101">
        <f>IFERROR($H15/$E15,"")</f>
        <v>0.8</v>
      </c>
      <c r="J15" s="102">
        <f>_xlfn.MINIFS(Торговля!$K$7:$K$777,Торговля!$C$7:$C$777,$C15)</f>
        <v>-3.25</v>
      </c>
      <c r="K15" s="103">
        <f>_xlfn.MINIFS(Торговля!$M$7:$M$777,Торговля!$C$7:$C$777,$C15)</f>
        <v>-16.989999999999998</v>
      </c>
      <c r="L15" s="68">
        <f>_xlfn.MINIFS(Торговля!$N$7:$N$777,Торговля!$C$7:$C$777,$C15)</f>
        <v>-3.1120635967322417E-2</v>
      </c>
      <c r="M15" s="102">
        <f>_xlfn.MAXIFS(Торговля!$K$7:$K$777,Торговля!$C$7:$C$777,$C15)</f>
        <v>1.5</v>
      </c>
      <c r="N15" s="103">
        <f>_xlfn.MAXIFS(Торговля!$M$7:$M$777,Торговля!$C$7:$C$777,$C15)</f>
        <v>6.76</v>
      </c>
      <c r="O15" s="104">
        <f>_xlfn.MAXIFS(Торговля!$N$7:$N$777,Торговля!$C$7:$C$777,$C15)</f>
        <v>1.2780035920219304E-2</v>
      </c>
      <c r="P15" s="102">
        <f>IFERROR(SUMIFS(Торговля!$K$7:$K$777,Торговля!$C$7:$C$777,$C15),"")</f>
        <v>-4.25</v>
      </c>
      <c r="Q15" s="105">
        <f>IFERROR(SUMIF(Торговля!$C$7:$C$777,$C15,Торговля!$M$7:$M$777),"")</f>
        <v>-24.950000000000003</v>
      </c>
      <c r="R15" s="106">
        <f>IFERROR(SUMIF(Торговля!$C$7:$C$777,$C15,Торговля!$M$7:$M$777)/VLOOKUP($C15,Торговля!$C$7:$V$777,20,0),"")</f>
        <v>-4.450112367566797E-2</v>
      </c>
      <c r="S15" s="107">
        <f>IFERROR(VALUE($C15),"")</f>
        <v>43998</v>
      </c>
      <c r="T15" s="108">
        <f>IF(S15=0,0,($T14+$Q15+SUMIF(Торговля!$C$7:$C$777,$C15,Торговля!$R$7:$R$777)))</f>
        <v>535.70999999999992</v>
      </c>
    </row>
    <row r="16" spans="2:20">
      <c r="B16" s="95">
        <v>2</v>
      </c>
      <c r="C16" s="96" cm="1">
        <f t="array" ref="C16">IFERROR(_xlfn.SINGLE(INDEX(Торговля!$C$7:$C$777,_xlfn.AGGREGATE(15,6,(ROW(Торговля!$C$7:$C$777)-ROW(Торговля!$C$7)+1)/(FREQUENCY(Торговля!$C$7:$C$777,Торговля!$C$7:$C$777)&gt;=1),ROWS($C$15:$C16)))),"")</f>
        <v>43999</v>
      </c>
      <c r="D16" s="96" t="str">
        <f t="shared" ref="D16:D79" si="0">IF(C16=0,0,TEXT($C16,"ДДДД"))</f>
        <v>среда</v>
      </c>
      <c r="E16" s="97" cm="1">
        <f t="array" ref="E16">IFERROR(IF($C16=0,0,SUMPRODUCT(--(Торговля!$C$7:$C$777=$C16))),"")</f>
        <v>4</v>
      </c>
      <c r="F16" s="98" cm="1">
        <f t="array" ref="F16">IF($C16="","",SUMPRODUCT((Торговля!$C$7:$C$777=$C16)*(Торговля!$M$7:$M$777&gt;0)))</f>
        <v>3</v>
      </c>
      <c r="G16" s="99">
        <f t="shared" ref="G16:G79" si="1">IFERROR($F16/$E16,"")</f>
        <v>0.75</v>
      </c>
      <c r="H16" s="100" cm="1">
        <f t="array" ref="H16">IF($C16="","",SUMPRODUCT((Торговля!$C$7:$C$777=$C16)*(Торговля!$M$7:$M$777&lt;0)))</f>
        <v>1</v>
      </c>
      <c r="I16" s="101">
        <f t="shared" ref="I16:I79" si="2">IFERROR($H16/$E16,"")</f>
        <v>0.25</v>
      </c>
      <c r="J16" s="102">
        <f>_xlfn.MINIFS(Торговля!$K$7:$K$777,Торговля!$C$7:$C$777,$C16)</f>
        <v>-0.25</v>
      </c>
      <c r="K16" s="103">
        <f>_xlfn.MINIFS(Торговля!$M$7:$M$777,Торговля!$C$7:$C$777,$C16)</f>
        <v>-1.99</v>
      </c>
      <c r="L16" s="68">
        <f>_xlfn.MINIFS(Торговля!$N$7:$N$777,Торговля!$C$7:$C$777,$C16)</f>
        <v>-3.6531189191173776E-3</v>
      </c>
      <c r="M16" s="102">
        <f>_xlfn.MAXIFS(Торговля!$K$7:$K$777,Торговля!$C$7:$C$777,$C16)</f>
        <v>1.25</v>
      </c>
      <c r="N16" s="103">
        <f>_xlfn.MAXIFS(Торговля!$M$7:$M$777,Торговля!$C$7:$C$777,$C16)</f>
        <v>5.51</v>
      </c>
      <c r="O16" s="104">
        <f>_xlfn.MAXIFS(Торговля!$N$7:$N$777,Торговля!$C$7:$C$777,$C16)</f>
        <v>1.0275633135653278E-2</v>
      </c>
      <c r="P16" s="102">
        <f>IFERROR(SUMIFS(Торговля!$K$7:$K$777,Торговля!$C$7:$C$777,$C16),"")</f>
        <v>2</v>
      </c>
      <c r="Q16" s="105">
        <f>IFERROR(SUMIF(Торговля!$C$7:$C$777,$C16,Торговля!$M$7:$M$777),"")</f>
        <v>7.0399999999999991</v>
      </c>
      <c r="R16" s="106">
        <f>IFERROR(SUMIF(Торговля!$C$7:$C$777,$C16,Торговля!$M$7:$M$777)/VLOOKUP($C16,Торговля!$C$7:$V$777,20,0),"")</f>
        <v>1.3141438464841053E-2</v>
      </c>
      <c r="S16" s="107">
        <f t="shared" ref="S16:S79" si="3">IFERROR(VALUE($C16),"")</f>
        <v>43999</v>
      </c>
      <c r="T16" s="108">
        <f>IF(S16=0,0,($T15+$Q16+SUMIF(Торговля!$C$7:$C$777,$C16,Торговля!$R$7:$R$777)))</f>
        <v>542.74999999999989</v>
      </c>
    </row>
    <row r="17" spans="2:20">
      <c r="B17" s="95">
        <v>3</v>
      </c>
      <c r="C17" s="96" cm="1">
        <f t="array" ref="C17">IFERROR(_xlfn.SINGLE(INDEX(Торговля!$C$7:$C$777,_xlfn.AGGREGATE(15,6,(ROW(Торговля!$C$7:$C$777)-ROW(Торговля!$C$7)+1)/(FREQUENCY(Торговля!$C$7:$C$777,Торговля!$C$7:$C$777)&gt;=1),ROWS($C$15:$C17)))),"")</f>
        <v>44000</v>
      </c>
      <c r="D17" s="96" t="str">
        <f t="shared" si="0"/>
        <v>четверг</v>
      </c>
      <c r="E17" s="97" cm="1">
        <f t="array" ref="E17">IFERROR(IF($C17=0,0,SUMPRODUCT(--(Торговля!$C$7:$C$777=$C17))),"")</f>
        <v>2</v>
      </c>
      <c r="F17" s="98" cm="1">
        <f t="array" ref="F17">IF($C17="","",SUMPRODUCT((Торговля!$C$7:$C$777=$C17)*(Торговля!$M$7:$M$777&gt;0)))</f>
        <v>2</v>
      </c>
      <c r="G17" s="99">
        <f t="shared" si="1"/>
        <v>1</v>
      </c>
      <c r="H17" s="100" cm="1">
        <f t="array" ref="H17">IF($C17="","",SUMPRODUCT((Торговля!$C$7:$C$777=$C17)*(Торговля!$M$7:$M$777&lt;0)))</f>
        <v>0</v>
      </c>
      <c r="I17" s="101">
        <f t="shared" si="2"/>
        <v>0</v>
      </c>
      <c r="J17" s="102">
        <f>_xlfn.MINIFS(Торговля!$K$7:$K$777,Торговля!$C$7:$C$777,$C17)</f>
        <v>0.25</v>
      </c>
      <c r="K17" s="103">
        <f>_xlfn.MINIFS(Торговля!$M$7:$M$777,Торговля!$C$7:$C$777,$C17)</f>
        <v>0.51</v>
      </c>
      <c r="L17" s="68">
        <f>_xlfn.MINIFS(Торговля!$N$7:$N$777,Торговля!$C$7:$C$777,$C17)</f>
        <v>9.3965914325195785E-4</v>
      </c>
      <c r="M17" s="102">
        <f>_xlfn.MAXIFS(Торговля!$K$7:$K$777,Торговля!$C$7:$C$777,$C17)</f>
        <v>1</v>
      </c>
      <c r="N17" s="103">
        <f>_xlfn.MAXIFS(Торговля!$M$7:$M$777,Торговля!$C$7:$C$777,$C17)</f>
        <v>4.26</v>
      </c>
      <c r="O17" s="104">
        <f>_xlfn.MAXIFS(Торговля!$N$7:$N$777,Торговля!$C$7:$C$777,$C17)</f>
        <v>7.8415491661451252E-3</v>
      </c>
      <c r="P17" s="102">
        <f>IFERROR(SUMIFS(Торговля!$K$7:$K$777,Торговля!$C$7:$C$777,$C17),"")</f>
        <v>1.25</v>
      </c>
      <c r="Q17" s="105">
        <f>IFERROR(SUMIF(Торговля!$C$7:$C$777,$C17,Торговля!$M$7:$M$777),"")</f>
        <v>4.7699999999999996</v>
      </c>
      <c r="R17" s="106">
        <f>IFERROR(SUMIF(Торговля!$C$7:$C$777,$C17,Торговля!$M$7:$M$777)/VLOOKUP($C17,Торговля!$C$7:$V$777,20,0),"")</f>
        <v>8.7885766927683108E-3</v>
      </c>
      <c r="S17" s="107">
        <f t="shared" si="3"/>
        <v>44000</v>
      </c>
      <c r="T17" s="108">
        <f>IF(S17=0,0,($T16+$Q17+SUMIF(Торговля!$C$7:$C$777,$C17,Торговля!$R$7:$R$777)))</f>
        <v>547.51999999999987</v>
      </c>
    </row>
    <row r="18" spans="2:20">
      <c r="B18" s="95">
        <v>4</v>
      </c>
      <c r="C18" s="96" cm="1">
        <f t="array" ref="C18">IFERROR(_xlfn.SINGLE(INDEX(Торговля!$C$7:$C$777,_xlfn.AGGREGATE(15,6,(ROW(Торговля!$C$7:$C$777)-ROW(Торговля!$C$7)+1)/(FREQUENCY(Торговля!$C$7:$C$777,Торговля!$C$7:$C$777)&gt;=1),ROWS($C$15:$C18)))),"")</f>
        <v>44001</v>
      </c>
      <c r="D18" s="96" t="str">
        <f t="shared" si="0"/>
        <v>пятница</v>
      </c>
      <c r="E18" s="97" cm="1">
        <f t="array" ref="E18">IFERROR(IF($C18=0,0,SUMPRODUCT(--(Торговля!$C$7:$C$777=$C18))),"")</f>
        <v>6</v>
      </c>
      <c r="F18" s="98" cm="1">
        <f t="array" ref="F18">IF($C18="","",SUMPRODUCT((Торговля!$C$7:$C$777=$C18)*(Торговля!$M$7:$M$777&gt;0)))</f>
        <v>4</v>
      </c>
      <c r="G18" s="99">
        <f t="shared" si="1"/>
        <v>0.66666666666666663</v>
      </c>
      <c r="H18" s="100" cm="1">
        <f t="array" ref="H18">IF($C18="","",SUMPRODUCT((Торговля!$C$7:$C$777=$C18)*(Торговля!$M$7:$M$777&lt;0)))</f>
        <v>2</v>
      </c>
      <c r="I18" s="101">
        <f t="shared" si="2"/>
        <v>0.33333333333333331</v>
      </c>
      <c r="J18" s="102">
        <f>_xlfn.MINIFS(Торговля!$K$7:$K$777,Торговля!$C$7:$C$777,$C18)</f>
        <v>-1.5</v>
      </c>
      <c r="K18" s="103">
        <f>_xlfn.MINIFS(Торговля!$M$7:$M$777,Торговля!$C$7:$C$777,$C18)</f>
        <v>-78.7</v>
      </c>
      <c r="L18" s="68">
        <f>_xlfn.MINIFS(Торговля!$N$7:$N$777,Торговля!$C$7:$C$777,$C18)</f>
        <v>-0.12689045822450104</v>
      </c>
      <c r="M18" s="102">
        <f>_xlfn.MAXIFS(Торговля!$K$7:$K$777,Торговля!$C$7:$C$777,$C18)</f>
        <v>1.75</v>
      </c>
      <c r="N18" s="103">
        <f>_xlfn.MAXIFS(Торговля!$M$7:$M$777,Торговля!$C$7:$C$777,$C18)</f>
        <v>83.8</v>
      </c>
      <c r="O18" s="104">
        <f>_xlfn.MAXIFS(Торговля!$N$7:$N$777,Торговля!$C$7:$C$777,$C18)</f>
        <v>0.15474959373615019</v>
      </c>
      <c r="P18" s="102">
        <f>IFERROR(SUMIFS(Торговля!$K$7:$K$777,Торговля!$C$7:$C$777,$C18),"")</f>
        <v>2</v>
      </c>
      <c r="Q18" s="105">
        <f>IFERROR(SUMIF(Торговля!$C$7:$C$777,$C18,Торговля!$M$7:$M$777),"")</f>
        <v>77.8</v>
      </c>
      <c r="R18" s="106">
        <f>IFERROR(SUMIF(Торговля!$C$7:$C$777,$C18,Торговля!$M$7:$M$777)/VLOOKUP($C18,Торговля!$C$7:$V$777,20,0),"")</f>
        <v>0.14209526592635888</v>
      </c>
      <c r="S18" s="107">
        <f t="shared" si="3"/>
        <v>44001</v>
      </c>
      <c r="T18" s="108">
        <f>IF(S18=0,0,($T17+$Q18+SUMIF(Торговля!$C$7:$C$777,$C18,Торговля!$R$7:$R$777)))</f>
        <v>625.31999999999982</v>
      </c>
    </row>
    <row r="19" spans="2:20">
      <c r="B19" s="95">
        <v>5</v>
      </c>
      <c r="C19" s="96" cm="1">
        <f t="array" ref="C19">IFERROR(_xlfn.SINGLE(INDEX(Торговля!$C$7:$C$777,_xlfn.AGGREGATE(15,6,(ROW(Торговля!$C$7:$C$777)-ROW(Торговля!$C$7)+1)/(FREQUENCY(Торговля!$C$7:$C$777,Торговля!$C$7:$C$777)&gt;=1),ROWS($C$15:$C19)))),"")</f>
        <v>0</v>
      </c>
      <c r="D19" s="96">
        <f t="shared" si="0"/>
        <v>0</v>
      </c>
      <c r="E19" s="97" cm="1">
        <f t="array" ref="E19">IFERROR(IF($C19=0,0,SUMPRODUCT(--(Торговля!$C$7:$C$777=$C19))),"")</f>
        <v>0</v>
      </c>
      <c r="F19" s="98" cm="1">
        <f t="array" ref="F19">IF($C19="","",SUMPRODUCT((Торговля!$C$7:$C$777=$C19)*(Торговля!$M$7:$M$777&gt;0)))</f>
        <v>0</v>
      </c>
      <c r="G19" s="99" t="str">
        <f t="shared" si="1"/>
        <v/>
      </c>
      <c r="H19" s="100" cm="1">
        <f t="array" ref="H19">IF($C19="","",SUMPRODUCT((Торговля!$C$7:$C$777=$C19)*(Торговля!$M$7:$M$777&lt;0)))</f>
        <v>0</v>
      </c>
      <c r="I19" s="101" t="str">
        <f t="shared" si="2"/>
        <v/>
      </c>
      <c r="J19" s="102">
        <f>_xlfn.MINIFS(Торговля!$K$7:$K$777,Торговля!$C$7:$C$777,$C19)</f>
        <v>0</v>
      </c>
      <c r="K19" s="103">
        <f>_xlfn.MINIFS(Торговля!$M$7:$M$777,Торговля!$C$7:$C$777,$C19)</f>
        <v>0</v>
      </c>
      <c r="L19" s="68">
        <f>_xlfn.MINIFS(Торговля!$N$7:$N$777,Торговля!$C$7:$C$777,$C19)</f>
        <v>0</v>
      </c>
      <c r="M19" s="102">
        <f>_xlfn.MAXIFS(Торговля!$K$7:$K$777,Торговля!$C$7:$C$777,$C19)</f>
        <v>0</v>
      </c>
      <c r="N19" s="103">
        <f>_xlfn.MAXIFS(Торговля!$M$7:$M$777,Торговля!$C$7:$C$777,$C19)</f>
        <v>0</v>
      </c>
      <c r="O19" s="104">
        <f>_xlfn.MAXIFS(Торговля!$N$7:$N$777,Торговля!$C$7:$C$777,$C19)</f>
        <v>0</v>
      </c>
      <c r="P19" s="102">
        <f>IFERROR(SUMIFS(Торговля!$K$7:$K$777,Торговля!$C$7:$C$777,$C19),"")</f>
        <v>0</v>
      </c>
      <c r="Q19" s="105">
        <f>IFERROR(SUMIF(Торговля!$C$7:$C$777,$C19,Торговля!$M$7:$M$777),"")</f>
        <v>0</v>
      </c>
      <c r="R19" s="106" t="str">
        <f>IFERROR(SUMIF(Торговля!$C$7:$C$777,$C19,Торговля!$M$7:$M$777)/VLOOKUP($C19,Торговля!$C$7:$V$777,20,0),"")</f>
        <v/>
      </c>
      <c r="S19" s="107">
        <f t="shared" si="3"/>
        <v>0</v>
      </c>
      <c r="T19" s="108">
        <f>IF(S19=0,0,($T18+$Q19+SUMIF(Торговля!$C$7:$C$777,$C19,Торговля!$R$7:$R$777)))</f>
        <v>0</v>
      </c>
    </row>
    <row r="20" spans="2:20">
      <c r="B20" s="95">
        <v>6</v>
      </c>
      <c r="C20" s="96" t="str" cm="1">
        <f t="array" ref="C20">IFERROR(_xlfn.SINGLE(INDEX(Торговля!$C$7:$C$777,_xlfn.AGGREGATE(15,6,(ROW(Торговля!$C$7:$C$777)-ROW(Торговля!$C$7)+1)/(FREQUENCY(Торговля!$C$7:$C$777,Торговля!$C$7:$C$777)&gt;=1),ROWS($C$15:$C20)))),"")</f>
        <v/>
      </c>
      <c r="D20" s="96" t="str">
        <f t="shared" si="0"/>
        <v/>
      </c>
      <c r="E20" s="97" cm="1">
        <f t="array" ref="E20">IFERROR(IF($C20=0,0,SUMPRODUCT(--(Торговля!$C$7:$C$777=$C20))),"")</f>
        <v>0</v>
      </c>
      <c r="F20" s="98" t="str" cm="1">
        <f t="array" ref="F20">IF($C20="","",SUMPRODUCT((Торговля!$C$7:$C$777=$C20)*(Торговля!$M$7:$M$777&gt;0)))</f>
        <v/>
      </c>
      <c r="G20" s="99" t="str">
        <f t="shared" si="1"/>
        <v/>
      </c>
      <c r="H20" s="100" t="str" cm="1">
        <f t="array" ref="H20">IF($C20="","",SUMPRODUCT((Торговля!$C$7:$C$777=$C20)*(Торговля!$M$7:$M$777&lt;0)))</f>
        <v/>
      </c>
      <c r="I20" s="101" t="str">
        <f t="shared" si="2"/>
        <v/>
      </c>
      <c r="J20" s="102">
        <f>_xlfn.MINIFS(Торговля!$K$7:$K$777,Торговля!$C$7:$C$777,$C20)</f>
        <v>0</v>
      </c>
      <c r="K20" s="103">
        <f>_xlfn.MINIFS(Торговля!$M$7:$M$777,Торговля!$C$7:$C$777,$C20)</f>
        <v>0</v>
      </c>
      <c r="L20" s="68">
        <f>_xlfn.MINIFS(Торговля!$N$7:$N$777,Торговля!$C$7:$C$777,$C20)</f>
        <v>0</v>
      </c>
      <c r="M20" s="102">
        <f>_xlfn.MAXIFS(Торговля!$K$7:$K$777,Торговля!$C$7:$C$777,$C20)</f>
        <v>0</v>
      </c>
      <c r="N20" s="103">
        <f>_xlfn.MAXIFS(Торговля!$M$7:$M$777,Торговля!$C$7:$C$777,$C20)</f>
        <v>0</v>
      </c>
      <c r="O20" s="104">
        <f>_xlfn.MAXIFS(Торговля!$N$7:$N$777,Торговля!$C$7:$C$777,$C20)</f>
        <v>0</v>
      </c>
      <c r="P20" s="102">
        <f>IFERROR(SUMIFS(Торговля!$K$7:$K$777,Торговля!$C$7:$C$777,$C20),"")</f>
        <v>0</v>
      </c>
      <c r="Q20" s="105">
        <f>IFERROR(SUMIF(Торговля!$C$7:$C$777,$C20,Торговля!$M$7:$M$777),"")</f>
        <v>0</v>
      </c>
      <c r="R20" s="106" t="str">
        <f>IFERROR(SUMIF(Торговля!$C$7:$C$777,$C20,Торговля!$M$7:$M$777)/VLOOKUP($C20,Торговля!$C$7:$V$777,20,0),"")</f>
        <v/>
      </c>
      <c r="S20" s="107" t="str">
        <f t="shared" si="3"/>
        <v/>
      </c>
      <c r="T20" s="108">
        <f>IF(S20=0,0,($T19+$Q20+SUMIF(Торговля!$C$7:$C$777,$C20,Торговля!$R$7:$R$777)))</f>
        <v>0</v>
      </c>
    </row>
    <row r="21" spans="2:20">
      <c r="B21" s="95">
        <v>7</v>
      </c>
      <c r="C21" s="96" t="str" cm="1">
        <f t="array" ref="C21">IFERROR(_xlfn.SINGLE(INDEX(Торговля!$C$7:$C$777,_xlfn.AGGREGATE(15,6,(ROW(Торговля!$C$7:$C$777)-ROW(Торговля!$C$7)+1)/(FREQUENCY(Торговля!$C$7:$C$777,Торговля!$C$7:$C$777)&gt;=1),ROWS($C$15:$C21)))),"")</f>
        <v/>
      </c>
      <c r="D21" s="96" t="str">
        <f t="shared" si="0"/>
        <v/>
      </c>
      <c r="E21" s="97" cm="1">
        <f t="array" ref="E21">IFERROR(IF($C21=0,0,SUMPRODUCT(--(Торговля!$C$7:$C$777=$C21))),"")</f>
        <v>0</v>
      </c>
      <c r="F21" s="98" t="str" cm="1">
        <f t="array" ref="F21">IF($C21="","",SUMPRODUCT((Торговля!$C$7:$C$777=$C21)*(Торговля!$M$7:$M$777&gt;0)))</f>
        <v/>
      </c>
      <c r="G21" s="99" t="str">
        <f t="shared" si="1"/>
        <v/>
      </c>
      <c r="H21" s="100" t="str" cm="1">
        <f t="array" ref="H21">IF($C21="","",SUMPRODUCT((Торговля!$C$7:$C$777=$C21)*(Торговля!$M$7:$M$777&lt;0)))</f>
        <v/>
      </c>
      <c r="I21" s="101" t="str">
        <f t="shared" si="2"/>
        <v/>
      </c>
      <c r="J21" s="102">
        <f>_xlfn.MINIFS(Торговля!$K$7:$K$777,Торговля!$C$7:$C$777,$C21)</f>
        <v>0</v>
      </c>
      <c r="K21" s="103">
        <f>_xlfn.MINIFS(Торговля!$M$7:$M$777,Торговля!$C$7:$C$777,$C21)</f>
        <v>0</v>
      </c>
      <c r="L21" s="68">
        <f>_xlfn.MINIFS(Торговля!$N$7:$N$777,Торговля!$C$7:$C$777,$C21)</f>
        <v>0</v>
      </c>
      <c r="M21" s="102">
        <f>_xlfn.MAXIFS(Торговля!$K$7:$K$777,Торговля!$C$7:$C$777,$C21)</f>
        <v>0</v>
      </c>
      <c r="N21" s="103">
        <f>_xlfn.MAXIFS(Торговля!$M$7:$M$777,Торговля!$C$7:$C$777,$C21)</f>
        <v>0</v>
      </c>
      <c r="O21" s="104">
        <f>_xlfn.MAXIFS(Торговля!$N$7:$N$777,Торговля!$C$7:$C$777,$C21)</f>
        <v>0</v>
      </c>
      <c r="P21" s="102">
        <f>IFERROR(SUMIFS(Торговля!$K$7:$K$777,Торговля!$C$7:$C$777,$C21),"")</f>
        <v>0</v>
      </c>
      <c r="Q21" s="105">
        <f>IFERROR(SUMIF(Торговля!$C$7:$C$777,$C21,Торговля!$M$7:$M$777),"")</f>
        <v>0</v>
      </c>
      <c r="R21" s="106" t="str">
        <f>IFERROR(SUMIF(Торговля!$C$7:$C$777,$C21,Торговля!$M$7:$M$777)/VLOOKUP($C21,Торговля!$C$7:$V$777,20,0),"")</f>
        <v/>
      </c>
      <c r="S21" s="107" t="str">
        <f t="shared" si="3"/>
        <v/>
      </c>
      <c r="T21" s="108">
        <f>IF(S21=0,0,($T20+$Q21+SUMIF(Торговля!$C$7:$C$777,$C21,Торговля!$R$7:$R$777)))</f>
        <v>0</v>
      </c>
    </row>
    <row r="22" spans="2:20" ht="12.75" customHeight="1">
      <c r="B22" s="95">
        <v>8</v>
      </c>
      <c r="C22" s="96" t="str" cm="1">
        <f t="array" ref="C22">IFERROR(_xlfn.SINGLE(INDEX(Торговля!$C$7:$C$777,_xlfn.AGGREGATE(15,6,(ROW(Торговля!$C$7:$C$777)-ROW(Торговля!$C$7)+1)/(FREQUENCY(Торговля!$C$7:$C$777,Торговля!$C$7:$C$777)&gt;=1),ROWS($C$15:$C22)))),"")</f>
        <v/>
      </c>
      <c r="D22" s="96" t="str">
        <f t="shared" si="0"/>
        <v/>
      </c>
      <c r="E22" s="97" cm="1">
        <f t="array" ref="E22">IFERROR(IF($C22=0,0,SUMPRODUCT(--(Торговля!$C$7:$C$777=$C22))),"")</f>
        <v>0</v>
      </c>
      <c r="F22" s="98" t="str" cm="1">
        <f t="array" ref="F22">IF($C22="","",SUMPRODUCT((Торговля!$C$7:$C$777=$C22)*(Торговля!$M$7:$M$777&gt;0)))</f>
        <v/>
      </c>
      <c r="G22" s="99" t="str">
        <f t="shared" si="1"/>
        <v/>
      </c>
      <c r="H22" s="100" t="str" cm="1">
        <f t="array" ref="H22">IF($C22="","",SUMPRODUCT((Торговля!$C$7:$C$777=$C22)*(Торговля!$M$7:$M$777&lt;0)))</f>
        <v/>
      </c>
      <c r="I22" s="101" t="str">
        <f t="shared" si="2"/>
        <v/>
      </c>
      <c r="J22" s="102">
        <f>_xlfn.MINIFS(Торговля!$K$7:$K$777,Торговля!$C$7:$C$777,$C22)</f>
        <v>0</v>
      </c>
      <c r="K22" s="103">
        <f>_xlfn.MINIFS(Торговля!$M$7:$M$777,Торговля!$C$7:$C$777,$C22)</f>
        <v>0</v>
      </c>
      <c r="L22" s="68">
        <f>_xlfn.MINIFS(Торговля!$N$7:$N$777,Торговля!$C$7:$C$777,$C22)</f>
        <v>0</v>
      </c>
      <c r="M22" s="102">
        <f>_xlfn.MAXIFS(Торговля!$K$7:$K$777,Торговля!$C$7:$C$777,$C22)</f>
        <v>0</v>
      </c>
      <c r="N22" s="103">
        <f>_xlfn.MAXIFS(Торговля!$M$7:$M$777,Торговля!$C$7:$C$777,$C22)</f>
        <v>0</v>
      </c>
      <c r="O22" s="104">
        <f>_xlfn.MAXIFS(Торговля!$N$7:$N$777,Торговля!$C$7:$C$777,$C22)</f>
        <v>0</v>
      </c>
      <c r="P22" s="102">
        <f>IFERROR(SUMIFS(Торговля!$K$7:$K$777,Торговля!$C$7:$C$777,$C22),"")</f>
        <v>0</v>
      </c>
      <c r="Q22" s="105">
        <f>IFERROR(SUMIF(Торговля!$C$7:$C$777,$C22,Торговля!$M$7:$M$777),"")</f>
        <v>0</v>
      </c>
      <c r="R22" s="106" t="str">
        <f>IFERROR(SUMIF(Торговля!$C$7:$C$777,$C22,Торговля!$M$7:$M$777)/VLOOKUP($C22,Торговля!$C$7:$V$777,20,0),"")</f>
        <v/>
      </c>
      <c r="S22" s="107" t="str">
        <f t="shared" si="3"/>
        <v/>
      </c>
      <c r="T22" s="108">
        <f>IF(S22=0,0,($T21+$Q22+SUMIF(Торговля!$C$7:$C$777,$C22,Торговля!$R$7:$R$777)))</f>
        <v>0</v>
      </c>
    </row>
    <row r="23" spans="2:20">
      <c r="B23" s="95">
        <v>9</v>
      </c>
      <c r="C23" s="96" t="str" cm="1">
        <f t="array" ref="C23">IFERROR(_xlfn.SINGLE(INDEX(Торговля!$C$7:$C$777,_xlfn.AGGREGATE(15,6,(ROW(Торговля!$C$7:$C$777)-ROW(Торговля!$C$7)+1)/(FREQUENCY(Торговля!$C$7:$C$777,Торговля!$C$7:$C$777)&gt;=1),ROWS($C$15:$C23)))),"")</f>
        <v/>
      </c>
      <c r="D23" s="96" t="str">
        <f t="shared" si="0"/>
        <v/>
      </c>
      <c r="E23" s="97" cm="1">
        <f t="array" ref="E23">IFERROR(IF($C23=0,0,SUMPRODUCT(--(Торговля!$C$7:$C$777=$C23))),"")</f>
        <v>0</v>
      </c>
      <c r="F23" s="98" t="str" cm="1">
        <f t="array" ref="F23">IF($C23="","",SUMPRODUCT((Торговля!$C$7:$C$777=$C23)*(Торговля!$M$7:$M$777&gt;0)))</f>
        <v/>
      </c>
      <c r="G23" s="99" t="str">
        <f t="shared" si="1"/>
        <v/>
      </c>
      <c r="H23" s="100" t="str" cm="1">
        <f t="array" ref="H23">IF($C23="","",SUMPRODUCT((Торговля!$C$7:$C$777=$C23)*(Торговля!$M$7:$M$777&lt;0)))</f>
        <v/>
      </c>
      <c r="I23" s="101" t="str">
        <f t="shared" si="2"/>
        <v/>
      </c>
      <c r="J23" s="102">
        <f>_xlfn.MINIFS(Торговля!$K$7:$K$777,Торговля!$C$7:$C$777,$C23)</f>
        <v>0</v>
      </c>
      <c r="K23" s="103">
        <f>_xlfn.MINIFS(Торговля!$M$7:$M$777,Торговля!$C$7:$C$777,$C23)</f>
        <v>0</v>
      </c>
      <c r="L23" s="68">
        <f>_xlfn.MINIFS(Торговля!$N$7:$N$777,Торговля!$C$7:$C$777,$C23)</f>
        <v>0</v>
      </c>
      <c r="M23" s="102">
        <f>_xlfn.MAXIFS(Торговля!$K$7:$K$777,Торговля!$C$7:$C$777,$C23)</f>
        <v>0</v>
      </c>
      <c r="N23" s="103">
        <f>_xlfn.MAXIFS(Торговля!$M$7:$M$777,Торговля!$C$7:$C$777,$C23)</f>
        <v>0</v>
      </c>
      <c r="O23" s="104">
        <f>_xlfn.MAXIFS(Торговля!$N$7:$N$777,Торговля!$C$7:$C$777,$C23)</f>
        <v>0</v>
      </c>
      <c r="P23" s="102">
        <f>IFERROR(SUMIFS(Торговля!$K$7:$K$777,Торговля!$C$7:$C$777,$C23),"")</f>
        <v>0</v>
      </c>
      <c r="Q23" s="105">
        <f>IFERROR(SUMIF(Торговля!$C$7:$C$777,$C23,Торговля!$M$7:$M$777),"")</f>
        <v>0</v>
      </c>
      <c r="R23" s="106" t="str">
        <f>IFERROR(SUMIF(Торговля!$C$7:$C$777,$C23,Торговля!$M$7:$M$777)/VLOOKUP($C23,Торговля!$C$7:$V$777,20,0),"")</f>
        <v/>
      </c>
      <c r="S23" s="107" t="str">
        <f t="shared" si="3"/>
        <v/>
      </c>
      <c r="T23" s="108">
        <f>IF(S23=0,0,($T22+$Q23+SUMIF(Торговля!$C$7:$C$777,$C23,Торговля!$R$7:$R$777)))</f>
        <v>0</v>
      </c>
    </row>
    <row r="24" spans="2:20">
      <c r="B24" s="95">
        <v>10</v>
      </c>
      <c r="C24" s="96" t="str" cm="1">
        <f t="array" ref="C24">IFERROR(_xlfn.SINGLE(INDEX(Торговля!$C$7:$C$777,_xlfn.AGGREGATE(15,6,(ROW(Торговля!$C$7:$C$777)-ROW(Торговля!$C$7)+1)/(FREQUENCY(Торговля!$C$7:$C$777,Торговля!$C$7:$C$777)&gt;=1),ROWS($C$15:$C24)))),"")</f>
        <v/>
      </c>
      <c r="D24" s="96" t="str">
        <f t="shared" si="0"/>
        <v/>
      </c>
      <c r="E24" s="97" cm="1">
        <f t="array" ref="E24">IFERROR(IF($C24=0,0,SUMPRODUCT(--(Торговля!$C$7:$C$777=$C24))),"")</f>
        <v>0</v>
      </c>
      <c r="F24" s="98" t="str" cm="1">
        <f t="array" ref="F24">IF($C24="","",SUMPRODUCT((Торговля!$C$7:$C$777=$C24)*(Торговля!$M$7:$M$777&gt;0)))</f>
        <v/>
      </c>
      <c r="G24" s="99" t="str">
        <f t="shared" si="1"/>
        <v/>
      </c>
      <c r="H24" s="100" t="str" cm="1">
        <f t="array" ref="H24">IF($C24="","",SUMPRODUCT((Торговля!$C$7:$C$777=$C24)*(Торговля!$M$7:$M$777&lt;0)))</f>
        <v/>
      </c>
      <c r="I24" s="101" t="str">
        <f t="shared" si="2"/>
        <v/>
      </c>
      <c r="J24" s="102">
        <f>_xlfn.MINIFS(Торговля!$K$7:$K$777,Торговля!$C$7:$C$777,$C24)</f>
        <v>0</v>
      </c>
      <c r="K24" s="103">
        <f>_xlfn.MINIFS(Торговля!$M$7:$M$777,Торговля!$C$7:$C$777,$C24)</f>
        <v>0</v>
      </c>
      <c r="L24" s="68">
        <f>_xlfn.MINIFS(Торговля!$N$7:$N$777,Торговля!$C$7:$C$777,$C24)</f>
        <v>0</v>
      </c>
      <c r="M24" s="102">
        <f>_xlfn.MAXIFS(Торговля!$K$7:$K$777,Торговля!$C$7:$C$777,$C24)</f>
        <v>0</v>
      </c>
      <c r="N24" s="103">
        <f>_xlfn.MAXIFS(Торговля!$M$7:$M$777,Торговля!$C$7:$C$777,$C24)</f>
        <v>0</v>
      </c>
      <c r="O24" s="104">
        <f>_xlfn.MAXIFS(Торговля!$N$7:$N$777,Торговля!$C$7:$C$777,$C24)</f>
        <v>0</v>
      </c>
      <c r="P24" s="102">
        <f>IFERROR(SUMIFS(Торговля!$K$7:$K$777,Торговля!$C$7:$C$777,$C24),"")</f>
        <v>0</v>
      </c>
      <c r="Q24" s="105">
        <f>IFERROR(SUMIF(Торговля!$C$7:$C$777,$C24,Торговля!$M$7:$M$777),"")</f>
        <v>0</v>
      </c>
      <c r="R24" s="106" t="str">
        <f>IFERROR(SUMIF(Торговля!$C$7:$C$777,$C24,Торговля!$M$7:$M$777)/VLOOKUP($C24,Торговля!$C$7:$V$777,20,0),"")</f>
        <v/>
      </c>
      <c r="S24" s="107" t="str">
        <f t="shared" si="3"/>
        <v/>
      </c>
      <c r="T24" s="108">
        <f>IF(S24=0,0,($T23+$Q24+SUMIF(Торговля!$C$7:$C$777,$C24,Торговля!$R$7:$R$777)))</f>
        <v>0</v>
      </c>
    </row>
    <row r="25" spans="2:20">
      <c r="B25" s="95">
        <v>11</v>
      </c>
      <c r="C25" s="96" t="str" cm="1">
        <f t="array" ref="C25">IFERROR(_xlfn.SINGLE(INDEX(Торговля!$C$7:$C$777,_xlfn.AGGREGATE(15,6,(ROW(Торговля!$C$7:$C$777)-ROW(Торговля!$C$7)+1)/(FREQUENCY(Торговля!$C$7:$C$777,Торговля!$C$7:$C$777)&gt;=1),ROWS($C$15:$C25)))),"")</f>
        <v/>
      </c>
      <c r="D25" s="96" t="str">
        <f t="shared" si="0"/>
        <v/>
      </c>
      <c r="E25" s="97" cm="1">
        <f t="array" ref="E25">IFERROR(IF($C25=0,0,SUMPRODUCT(--(Торговля!$C$7:$C$777=$C25))),"")</f>
        <v>0</v>
      </c>
      <c r="F25" s="98" t="str" cm="1">
        <f t="array" ref="F25">IF($C25="","",SUMPRODUCT((Торговля!$C$7:$C$777=$C25)*(Торговля!$M$7:$M$777&gt;0)))</f>
        <v/>
      </c>
      <c r="G25" s="99" t="str">
        <f t="shared" si="1"/>
        <v/>
      </c>
      <c r="H25" s="100" t="str" cm="1">
        <f t="array" ref="H25">IF($C25="","",SUMPRODUCT((Торговля!$C$7:$C$777=$C25)*(Торговля!$M$7:$M$777&lt;0)))</f>
        <v/>
      </c>
      <c r="I25" s="101" t="str">
        <f t="shared" si="2"/>
        <v/>
      </c>
      <c r="J25" s="102">
        <f>_xlfn.MINIFS(Торговля!$K$7:$K$777,Торговля!$C$7:$C$777,$C25)</f>
        <v>0</v>
      </c>
      <c r="K25" s="103">
        <f>_xlfn.MINIFS(Торговля!$M$7:$M$777,Торговля!$C$7:$C$777,$C25)</f>
        <v>0</v>
      </c>
      <c r="L25" s="68">
        <f>_xlfn.MINIFS(Торговля!$N$7:$N$777,Торговля!$C$7:$C$777,$C25)</f>
        <v>0</v>
      </c>
      <c r="M25" s="102">
        <f>_xlfn.MAXIFS(Торговля!$K$7:$K$777,Торговля!$C$7:$C$777,$C25)</f>
        <v>0</v>
      </c>
      <c r="N25" s="103">
        <f>_xlfn.MAXIFS(Торговля!$M$7:$M$777,Торговля!$C$7:$C$777,$C25)</f>
        <v>0</v>
      </c>
      <c r="O25" s="104">
        <f>_xlfn.MAXIFS(Торговля!$N$7:$N$777,Торговля!$C$7:$C$777,$C25)</f>
        <v>0</v>
      </c>
      <c r="P25" s="102">
        <f>IFERROR(SUMIFS(Торговля!$K$7:$K$777,Торговля!$C$7:$C$777,$C25),"")</f>
        <v>0</v>
      </c>
      <c r="Q25" s="105">
        <f>IFERROR(SUMIF(Торговля!$C$7:$C$777,$C25,Торговля!$M$7:$M$777),"")</f>
        <v>0</v>
      </c>
      <c r="R25" s="106" t="str">
        <f>IFERROR(SUMIF(Торговля!$C$7:$C$777,$C25,Торговля!$M$7:$M$777)/VLOOKUP($C25,Торговля!$C$7:$V$777,20,0),"")</f>
        <v/>
      </c>
      <c r="S25" s="107" t="str">
        <f t="shared" si="3"/>
        <v/>
      </c>
      <c r="T25" s="108">
        <f>IF(S25=0,0,($T24+$Q25+SUMIF(Торговля!$C$7:$C$777,$C25,Торговля!$R$7:$R$777)))</f>
        <v>0</v>
      </c>
    </row>
    <row r="26" spans="2:20">
      <c r="B26" s="95">
        <v>12</v>
      </c>
      <c r="C26" s="96" t="str" cm="1">
        <f t="array" ref="C26">IFERROR(_xlfn.SINGLE(INDEX(Торговля!$C$7:$C$777,_xlfn.AGGREGATE(15,6,(ROW(Торговля!$C$7:$C$777)-ROW(Торговля!$C$7)+1)/(FREQUENCY(Торговля!$C$7:$C$777,Торговля!$C$7:$C$777)&gt;=1),ROWS($C$15:$C26)))),"")</f>
        <v/>
      </c>
      <c r="D26" s="96" t="str">
        <f t="shared" si="0"/>
        <v/>
      </c>
      <c r="E26" s="97" cm="1">
        <f t="array" ref="E26">IFERROR(IF($C26=0,0,SUMPRODUCT(--(Торговля!$C$7:$C$777=$C26))),"")</f>
        <v>0</v>
      </c>
      <c r="F26" s="98" t="str" cm="1">
        <f t="array" ref="F26">IF($C26="","",SUMPRODUCT((Торговля!$C$7:$C$777=$C26)*(Торговля!$M$7:$M$777&gt;0)))</f>
        <v/>
      </c>
      <c r="G26" s="99" t="str">
        <f t="shared" si="1"/>
        <v/>
      </c>
      <c r="H26" s="100" t="str" cm="1">
        <f t="array" ref="H26">IF($C26="","",SUMPRODUCT((Торговля!$C$7:$C$777=$C26)*(Торговля!$M$7:$M$777&lt;0)))</f>
        <v/>
      </c>
      <c r="I26" s="101" t="str">
        <f t="shared" si="2"/>
        <v/>
      </c>
      <c r="J26" s="102">
        <f>_xlfn.MINIFS(Торговля!$K$7:$K$777,Торговля!$C$7:$C$777,$C26)</f>
        <v>0</v>
      </c>
      <c r="K26" s="103">
        <f>_xlfn.MINIFS(Торговля!$M$7:$M$777,Торговля!$C$7:$C$777,$C26)</f>
        <v>0</v>
      </c>
      <c r="L26" s="68">
        <f>_xlfn.MINIFS(Торговля!$N$7:$N$777,Торговля!$C$7:$C$777,$C26)</f>
        <v>0</v>
      </c>
      <c r="M26" s="102">
        <f>_xlfn.MAXIFS(Торговля!$K$7:$K$777,Торговля!$C$7:$C$777,$C26)</f>
        <v>0</v>
      </c>
      <c r="N26" s="103">
        <f>_xlfn.MAXIFS(Торговля!$M$7:$M$777,Торговля!$C$7:$C$777,$C26)</f>
        <v>0</v>
      </c>
      <c r="O26" s="104">
        <f>_xlfn.MAXIFS(Торговля!$N$7:$N$777,Торговля!$C$7:$C$777,$C26)</f>
        <v>0</v>
      </c>
      <c r="P26" s="102">
        <f>IFERROR(SUMIFS(Торговля!$K$7:$K$777,Торговля!$C$7:$C$777,$C26),"")</f>
        <v>0</v>
      </c>
      <c r="Q26" s="105">
        <f>IFERROR(SUMIF(Торговля!$C$7:$C$777,$C26,Торговля!$M$7:$M$777),"")</f>
        <v>0</v>
      </c>
      <c r="R26" s="106" t="str">
        <f>IFERROR(SUMIF(Торговля!$C$7:$C$777,$C26,Торговля!$M$7:$M$777)/VLOOKUP($C26,Торговля!$C$7:$V$777,20,0),"")</f>
        <v/>
      </c>
      <c r="S26" s="107" t="str">
        <f t="shared" si="3"/>
        <v/>
      </c>
      <c r="T26" s="108">
        <f>IF(S26=0,0,($T25+$Q26+SUMIF(Торговля!$C$7:$C$777,$C26,Торговля!$R$7:$R$777)))</f>
        <v>0</v>
      </c>
    </row>
    <row r="27" spans="2:20">
      <c r="B27" s="95">
        <v>13</v>
      </c>
      <c r="C27" s="96" t="str" cm="1">
        <f t="array" ref="C27">IFERROR(_xlfn.SINGLE(INDEX(Торговля!$C$7:$C$777,_xlfn.AGGREGATE(15,6,(ROW(Торговля!$C$7:$C$777)-ROW(Торговля!$C$7)+1)/(FREQUENCY(Торговля!$C$7:$C$777,Торговля!$C$7:$C$777)&gt;=1),ROWS($C$15:$C27)))),"")</f>
        <v/>
      </c>
      <c r="D27" s="96" t="str">
        <f t="shared" si="0"/>
        <v/>
      </c>
      <c r="E27" s="97" cm="1">
        <f t="array" ref="E27">IFERROR(IF($C27=0,0,SUMPRODUCT(--(Торговля!$C$7:$C$777=$C27))),"")</f>
        <v>0</v>
      </c>
      <c r="F27" s="98" t="str" cm="1">
        <f t="array" ref="F27">IF($C27="","",SUMPRODUCT((Торговля!$C$7:$C$777=$C27)*(Торговля!$M$7:$M$777&gt;0)))</f>
        <v/>
      </c>
      <c r="G27" s="99" t="str">
        <f t="shared" si="1"/>
        <v/>
      </c>
      <c r="H27" s="100" t="str" cm="1">
        <f t="array" ref="H27">IF($C27="","",SUMPRODUCT((Торговля!$C$7:$C$777=$C27)*(Торговля!$M$7:$M$777&lt;0)))</f>
        <v/>
      </c>
      <c r="I27" s="101" t="str">
        <f t="shared" si="2"/>
        <v/>
      </c>
      <c r="J27" s="102">
        <f>_xlfn.MINIFS(Торговля!$K$7:$K$777,Торговля!$C$7:$C$777,$C27)</f>
        <v>0</v>
      </c>
      <c r="K27" s="103">
        <f>_xlfn.MINIFS(Торговля!$M$7:$M$777,Торговля!$C$7:$C$777,$C27)</f>
        <v>0</v>
      </c>
      <c r="L27" s="68">
        <f>_xlfn.MINIFS(Торговля!$N$7:$N$777,Торговля!$C$7:$C$777,$C27)</f>
        <v>0</v>
      </c>
      <c r="M27" s="102">
        <f>_xlfn.MAXIFS(Торговля!$K$7:$K$777,Торговля!$C$7:$C$777,$C27)</f>
        <v>0</v>
      </c>
      <c r="N27" s="103">
        <f>_xlfn.MAXIFS(Торговля!$M$7:$M$777,Торговля!$C$7:$C$777,$C27)</f>
        <v>0</v>
      </c>
      <c r="O27" s="104">
        <f>_xlfn.MAXIFS(Торговля!$N$7:$N$777,Торговля!$C$7:$C$777,$C27)</f>
        <v>0</v>
      </c>
      <c r="P27" s="102">
        <f>IFERROR(SUMIFS(Торговля!$K$7:$K$777,Торговля!$C$7:$C$777,$C27),"")</f>
        <v>0</v>
      </c>
      <c r="Q27" s="105">
        <f>IFERROR(SUMIF(Торговля!$C$7:$C$777,$C27,Торговля!$M$7:$M$777),"")</f>
        <v>0</v>
      </c>
      <c r="R27" s="106" t="str">
        <f>IFERROR(SUMIF(Торговля!$C$7:$C$777,$C27,Торговля!$M$7:$M$777)/VLOOKUP($C27,Торговля!$C$7:$V$777,20,0),"")</f>
        <v/>
      </c>
      <c r="S27" s="107" t="str">
        <f t="shared" si="3"/>
        <v/>
      </c>
      <c r="T27" s="108">
        <f>IF(S27=0,0,($T26+$Q27+SUMIF(Торговля!$C$7:$C$777,$C27,Торговля!$R$7:$R$777)))</f>
        <v>0</v>
      </c>
    </row>
    <row r="28" spans="2:20">
      <c r="B28" s="95">
        <v>14</v>
      </c>
      <c r="C28" s="96" t="str" cm="1">
        <f t="array" ref="C28">IFERROR(_xlfn.SINGLE(INDEX(Торговля!$C$7:$C$777,_xlfn.AGGREGATE(15,6,(ROW(Торговля!$C$7:$C$777)-ROW(Торговля!$C$7)+1)/(FREQUENCY(Торговля!$C$7:$C$777,Торговля!$C$7:$C$777)&gt;=1),ROWS($C$15:$C28)))),"")</f>
        <v/>
      </c>
      <c r="D28" s="96" t="str">
        <f t="shared" si="0"/>
        <v/>
      </c>
      <c r="E28" s="97" cm="1">
        <f t="array" ref="E28">IFERROR(IF($C28=0,0,SUMPRODUCT(--(Торговля!$C$7:$C$777=$C28))),"")</f>
        <v>0</v>
      </c>
      <c r="F28" s="98" t="str" cm="1">
        <f t="array" ref="F28">IF($C28="","",SUMPRODUCT((Торговля!$C$7:$C$777=$C28)*(Торговля!$M$7:$M$777&gt;0)))</f>
        <v/>
      </c>
      <c r="G28" s="99" t="str">
        <f t="shared" si="1"/>
        <v/>
      </c>
      <c r="H28" s="100" t="str" cm="1">
        <f t="array" ref="H28">IF($C28="","",SUMPRODUCT((Торговля!$C$7:$C$777=$C28)*(Торговля!$M$7:$M$777&lt;0)))</f>
        <v/>
      </c>
      <c r="I28" s="101" t="str">
        <f t="shared" si="2"/>
        <v/>
      </c>
      <c r="J28" s="102">
        <f>_xlfn.MINIFS(Торговля!$K$7:$K$777,Торговля!$C$7:$C$777,$C28)</f>
        <v>0</v>
      </c>
      <c r="K28" s="103">
        <f>_xlfn.MINIFS(Торговля!$M$7:$M$777,Торговля!$C$7:$C$777,$C28)</f>
        <v>0</v>
      </c>
      <c r="L28" s="68">
        <f>_xlfn.MINIFS(Торговля!$N$7:$N$777,Торговля!$C$7:$C$777,$C28)</f>
        <v>0</v>
      </c>
      <c r="M28" s="102">
        <f>_xlfn.MAXIFS(Торговля!$K$7:$K$777,Торговля!$C$7:$C$777,$C28)</f>
        <v>0</v>
      </c>
      <c r="N28" s="103">
        <f>_xlfn.MAXIFS(Торговля!$M$7:$M$777,Торговля!$C$7:$C$777,$C28)</f>
        <v>0</v>
      </c>
      <c r="O28" s="104">
        <f>_xlfn.MAXIFS(Торговля!$N$7:$N$777,Торговля!$C$7:$C$777,$C28)</f>
        <v>0</v>
      </c>
      <c r="P28" s="102">
        <f>IFERROR(SUMIFS(Торговля!$K$7:$K$777,Торговля!$C$7:$C$777,$C28),"")</f>
        <v>0</v>
      </c>
      <c r="Q28" s="105">
        <f>IFERROR(SUMIF(Торговля!$C$7:$C$777,$C28,Торговля!$M$7:$M$777),"")</f>
        <v>0</v>
      </c>
      <c r="R28" s="106" t="str">
        <f>IFERROR(SUMIF(Торговля!$C$7:$C$777,$C28,Торговля!$M$7:$M$777)/VLOOKUP($C28,Торговля!$C$7:$V$777,20,0),"")</f>
        <v/>
      </c>
      <c r="S28" s="107" t="str">
        <f t="shared" si="3"/>
        <v/>
      </c>
      <c r="T28" s="108">
        <f>IF(S28=0,0,($T27+$Q28+SUMIF(Торговля!$C$7:$C$777,$C28,Торговля!$R$7:$R$777)))</f>
        <v>0</v>
      </c>
    </row>
    <row r="29" spans="2:20">
      <c r="B29" s="95">
        <v>15</v>
      </c>
      <c r="C29" s="96" t="str" cm="1">
        <f t="array" ref="C29">IFERROR(_xlfn.SINGLE(INDEX(Торговля!$C$7:$C$777,_xlfn.AGGREGATE(15,6,(ROW(Торговля!$C$7:$C$777)-ROW(Торговля!$C$7)+1)/(FREQUENCY(Торговля!$C$7:$C$777,Торговля!$C$7:$C$777)&gt;=1),ROWS($C$15:$C29)))),"")</f>
        <v/>
      </c>
      <c r="D29" s="96" t="str">
        <f t="shared" si="0"/>
        <v/>
      </c>
      <c r="E29" s="97" cm="1">
        <f t="array" ref="E29">IFERROR(IF($C29=0,0,SUMPRODUCT(--(Торговля!$C$7:$C$777=$C29))),"")</f>
        <v>0</v>
      </c>
      <c r="F29" s="98" t="str" cm="1">
        <f t="array" ref="F29">IF($C29="","",SUMPRODUCT((Торговля!$C$7:$C$777=$C29)*(Торговля!$M$7:$M$777&gt;0)))</f>
        <v/>
      </c>
      <c r="G29" s="99" t="str">
        <f t="shared" si="1"/>
        <v/>
      </c>
      <c r="H29" s="100" t="str" cm="1">
        <f t="array" ref="H29">IF($C29="","",SUMPRODUCT((Торговля!$C$7:$C$777=$C29)*(Торговля!$M$7:$M$777&lt;0)))</f>
        <v/>
      </c>
      <c r="I29" s="101" t="str">
        <f t="shared" si="2"/>
        <v/>
      </c>
      <c r="J29" s="102">
        <f>_xlfn.MINIFS(Торговля!$K$7:$K$777,Торговля!$C$7:$C$777,$C29)</f>
        <v>0</v>
      </c>
      <c r="K29" s="103">
        <f>_xlfn.MINIFS(Торговля!$M$7:$M$777,Торговля!$C$7:$C$777,$C29)</f>
        <v>0</v>
      </c>
      <c r="L29" s="68">
        <f>_xlfn.MINIFS(Торговля!$N$7:$N$777,Торговля!$C$7:$C$777,$C29)</f>
        <v>0</v>
      </c>
      <c r="M29" s="102">
        <f>_xlfn.MAXIFS(Торговля!$K$7:$K$777,Торговля!$C$7:$C$777,$C29)</f>
        <v>0</v>
      </c>
      <c r="N29" s="103">
        <f>_xlfn.MAXIFS(Торговля!$M$7:$M$777,Торговля!$C$7:$C$777,$C29)</f>
        <v>0</v>
      </c>
      <c r="O29" s="104">
        <f>_xlfn.MAXIFS(Торговля!$N$7:$N$777,Торговля!$C$7:$C$777,$C29)</f>
        <v>0</v>
      </c>
      <c r="P29" s="102">
        <f>IFERROR(SUMIFS(Торговля!$K$7:$K$777,Торговля!$C$7:$C$777,$C29),"")</f>
        <v>0</v>
      </c>
      <c r="Q29" s="105">
        <f>IFERROR(SUMIF(Торговля!$C$7:$C$777,$C29,Торговля!$M$7:$M$777),"")</f>
        <v>0</v>
      </c>
      <c r="R29" s="106" t="str">
        <f>IFERROR(SUMIF(Торговля!$C$7:$C$777,$C29,Торговля!$M$7:$M$777)/VLOOKUP($C29,Торговля!$C$7:$V$777,20,0),"")</f>
        <v/>
      </c>
      <c r="S29" s="107" t="str">
        <f t="shared" si="3"/>
        <v/>
      </c>
      <c r="T29" s="108">
        <f>IF(S29=0,0,($T28+$Q29+SUMIF(Торговля!$C$7:$C$777,$C29,Торговля!$R$7:$R$777)))</f>
        <v>0</v>
      </c>
    </row>
    <row r="30" spans="2:20">
      <c r="B30" s="95">
        <v>16</v>
      </c>
      <c r="C30" s="96" t="str" cm="1">
        <f t="array" ref="C30">IFERROR(_xlfn.SINGLE(INDEX(Торговля!$C$7:$C$777,_xlfn.AGGREGATE(15,6,(ROW(Торговля!$C$7:$C$777)-ROW(Торговля!$C$7)+1)/(FREQUENCY(Торговля!$C$7:$C$777,Торговля!$C$7:$C$777)&gt;=1),ROWS($C$15:$C30)))),"")</f>
        <v/>
      </c>
      <c r="D30" s="96" t="str">
        <f t="shared" si="0"/>
        <v/>
      </c>
      <c r="E30" s="97" cm="1">
        <f t="array" ref="E30">IFERROR(IF($C30=0,0,SUMPRODUCT(--(Торговля!$C$7:$C$777=$C30))),"")</f>
        <v>0</v>
      </c>
      <c r="F30" s="98" t="str" cm="1">
        <f t="array" ref="F30">IF($C30="","",SUMPRODUCT((Торговля!$C$7:$C$777=$C30)*(Торговля!$M$7:$M$777&gt;0)))</f>
        <v/>
      </c>
      <c r="G30" s="99" t="str">
        <f t="shared" si="1"/>
        <v/>
      </c>
      <c r="H30" s="100" t="str" cm="1">
        <f t="array" ref="H30">IF($C30="","",SUMPRODUCT((Торговля!$C$7:$C$777=$C30)*(Торговля!$M$7:$M$777&lt;0)))</f>
        <v/>
      </c>
      <c r="I30" s="101" t="str">
        <f t="shared" si="2"/>
        <v/>
      </c>
      <c r="J30" s="102">
        <f>_xlfn.MINIFS(Торговля!$K$7:$K$777,Торговля!$C$7:$C$777,$C30)</f>
        <v>0</v>
      </c>
      <c r="K30" s="103">
        <f>_xlfn.MINIFS(Торговля!$M$7:$M$777,Торговля!$C$7:$C$777,$C30)</f>
        <v>0</v>
      </c>
      <c r="L30" s="68">
        <f>_xlfn.MINIFS(Торговля!$N$7:$N$777,Торговля!$C$7:$C$777,$C30)</f>
        <v>0</v>
      </c>
      <c r="M30" s="102">
        <f>_xlfn.MAXIFS(Торговля!$K$7:$K$777,Торговля!$C$7:$C$777,$C30)</f>
        <v>0</v>
      </c>
      <c r="N30" s="103">
        <f>_xlfn.MAXIFS(Торговля!$M$7:$M$777,Торговля!$C$7:$C$777,$C30)</f>
        <v>0</v>
      </c>
      <c r="O30" s="104">
        <f>_xlfn.MAXIFS(Торговля!$N$7:$N$777,Торговля!$C$7:$C$777,$C30)</f>
        <v>0</v>
      </c>
      <c r="P30" s="102">
        <f>IFERROR(SUMIFS(Торговля!$K$7:$K$777,Торговля!$C$7:$C$777,$C30),"")</f>
        <v>0</v>
      </c>
      <c r="Q30" s="105">
        <f>IFERROR(SUMIF(Торговля!$C$7:$C$777,$C30,Торговля!$M$7:$M$777),"")</f>
        <v>0</v>
      </c>
      <c r="R30" s="106" t="str">
        <f>IFERROR(SUMIF(Торговля!$C$7:$C$777,$C30,Торговля!$M$7:$M$777)/VLOOKUP($C30,Торговля!$C$7:$V$777,20,0),"")</f>
        <v/>
      </c>
      <c r="S30" s="107" t="str">
        <f t="shared" si="3"/>
        <v/>
      </c>
      <c r="T30" s="108">
        <f>IF(S30=0,0,($T29+$Q30+SUMIF(Торговля!$C$7:$C$777,$C30,Торговля!$R$7:$R$777)))</f>
        <v>0</v>
      </c>
    </row>
    <row r="31" spans="2:20">
      <c r="B31" s="95">
        <v>17</v>
      </c>
      <c r="C31" s="96" t="str" cm="1">
        <f t="array" ref="C31">IFERROR(_xlfn.SINGLE(INDEX(Торговля!$C$7:$C$777,_xlfn.AGGREGATE(15,6,(ROW(Торговля!$C$7:$C$777)-ROW(Торговля!$C$7)+1)/(FREQUENCY(Торговля!$C$7:$C$777,Торговля!$C$7:$C$777)&gt;=1),ROWS($C$15:$C31)))),"")</f>
        <v/>
      </c>
      <c r="D31" s="96" t="str">
        <f t="shared" si="0"/>
        <v/>
      </c>
      <c r="E31" s="97" cm="1">
        <f t="array" ref="E31">IFERROR(IF($C31=0,0,SUMPRODUCT(--(Торговля!$C$7:$C$777=$C31))),"")</f>
        <v>0</v>
      </c>
      <c r="F31" s="98" t="str" cm="1">
        <f t="array" ref="F31">IF($C31="","",SUMPRODUCT((Торговля!$C$7:$C$777=$C31)*(Торговля!$M$7:$M$777&gt;0)))</f>
        <v/>
      </c>
      <c r="G31" s="99" t="str">
        <f t="shared" si="1"/>
        <v/>
      </c>
      <c r="H31" s="100" t="str" cm="1">
        <f t="array" ref="H31">IF($C31="","",SUMPRODUCT((Торговля!$C$7:$C$777=$C31)*(Торговля!$M$7:$M$777&lt;0)))</f>
        <v/>
      </c>
      <c r="I31" s="101" t="str">
        <f t="shared" si="2"/>
        <v/>
      </c>
      <c r="J31" s="102">
        <f>_xlfn.MINIFS(Торговля!$K$7:$K$777,Торговля!$C$7:$C$777,$C31)</f>
        <v>0</v>
      </c>
      <c r="K31" s="103">
        <f>_xlfn.MINIFS(Торговля!$M$7:$M$777,Торговля!$C$7:$C$777,$C31)</f>
        <v>0</v>
      </c>
      <c r="L31" s="68">
        <f>_xlfn.MINIFS(Торговля!$N$7:$N$777,Торговля!$C$7:$C$777,$C31)</f>
        <v>0</v>
      </c>
      <c r="M31" s="102">
        <f>_xlfn.MAXIFS(Торговля!$K$7:$K$777,Торговля!$C$7:$C$777,$C31)</f>
        <v>0</v>
      </c>
      <c r="N31" s="103">
        <f>_xlfn.MAXIFS(Торговля!$M$7:$M$777,Торговля!$C$7:$C$777,$C31)</f>
        <v>0</v>
      </c>
      <c r="O31" s="104">
        <f>_xlfn.MAXIFS(Торговля!$N$7:$N$777,Торговля!$C$7:$C$777,$C31)</f>
        <v>0</v>
      </c>
      <c r="P31" s="102">
        <f>IFERROR(SUMIFS(Торговля!$K$7:$K$777,Торговля!$C$7:$C$777,$C31),"")</f>
        <v>0</v>
      </c>
      <c r="Q31" s="105">
        <f>IFERROR(SUMIF(Торговля!$C$7:$C$777,$C31,Торговля!$M$7:$M$777),"")</f>
        <v>0</v>
      </c>
      <c r="R31" s="106" t="str">
        <f>IFERROR(SUMIF(Торговля!$C$7:$C$777,$C31,Торговля!$M$7:$M$777)/VLOOKUP($C31,Торговля!$C$7:$V$777,20,0),"")</f>
        <v/>
      </c>
      <c r="S31" s="107" t="str">
        <f t="shared" si="3"/>
        <v/>
      </c>
      <c r="T31" s="108">
        <f>IF(S31=0,0,($T30+$Q31+SUMIF(Торговля!$C$7:$C$777,$C31,Торговля!$R$7:$R$777)))</f>
        <v>0</v>
      </c>
    </row>
    <row r="32" spans="2:20">
      <c r="B32" s="95">
        <v>18</v>
      </c>
      <c r="C32" s="96" t="str" cm="1">
        <f t="array" ref="C32">IFERROR(_xlfn.SINGLE(INDEX(Торговля!$C$7:$C$777,_xlfn.AGGREGATE(15,6,(ROW(Торговля!$C$7:$C$777)-ROW(Торговля!$C$7)+1)/(FREQUENCY(Торговля!$C$7:$C$777,Торговля!$C$7:$C$777)&gt;=1),ROWS($C$15:$C32)))),"")</f>
        <v/>
      </c>
      <c r="D32" s="96" t="str">
        <f t="shared" si="0"/>
        <v/>
      </c>
      <c r="E32" s="97" cm="1">
        <f t="array" ref="E32">IFERROR(IF($C32=0,0,SUMPRODUCT(--(Торговля!$C$7:$C$777=$C32))),"")</f>
        <v>0</v>
      </c>
      <c r="F32" s="98" t="str" cm="1">
        <f t="array" ref="F32">IF($C32="","",SUMPRODUCT((Торговля!$C$7:$C$777=$C32)*(Торговля!$M$7:$M$777&gt;0)))</f>
        <v/>
      </c>
      <c r="G32" s="99" t="str">
        <f t="shared" si="1"/>
        <v/>
      </c>
      <c r="H32" s="100" t="str" cm="1">
        <f t="array" ref="H32">IF($C32="","",SUMPRODUCT((Торговля!$C$7:$C$777=$C32)*(Торговля!$M$7:$M$777&lt;0)))</f>
        <v/>
      </c>
      <c r="I32" s="101" t="str">
        <f t="shared" si="2"/>
        <v/>
      </c>
      <c r="J32" s="102">
        <f>_xlfn.MINIFS(Торговля!$K$7:$K$777,Торговля!$C$7:$C$777,$C32)</f>
        <v>0</v>
      </c>
      <c r="K32" s="103">
        <f>_xlfn.MINIFS(Торговля!$M$7:$M$777,Торговля!$C$7:$C$777,$C32)</f>
        <v>0</v>
      </c>
      <c r="L32" s="68">
        <f>_xlfn.MINIFS(Торговля!$N$7:$N$777,Торговля!$C$7:$C$777,$C32)</f>
        <v>0</v>
      </c>
      <c r="M32" s="102">
        <f>_xlfn.MAXIFS(Торговля!$K$7:$K$777,Торговля!$C$7:$C$777,$C32)</f>
        <v>0</v>
      </c>
      <c r="N32" s="103">
        <f>_xlfn.MAXIFS(Торговля!$M$7:$M$777,Торговля!$C$7:$C$777,$C32)</f>
        <v>0</v>
      </c>
      <c r="O32" s="104">
        <f>_xlfn.MAXIFS(Торговля!$N$7:$N$777,Торговля!$C$7:$C$777,$C32)</f>
        <v>0</v>
      </c>
      <c r="P32" s="102">
        <f>IFERROR(SUMIFS(Торговля!$K$7:$K$777,Торговля!$C$7:$C$777,$C32),"")</f>
        <v>0</v>
      </c>
      <c r="Q32" s="105">
        <f>IFERROR(SUMIF(Торговля!$C$7:$C$777,$C32,Торговля!$M$7:$M$777),"")</f>
        <v>0</v>
      </c>
      <c r="R32" s="106" t="str">
        <f>IFERROR(SUMIF(Торговля!$C$7:$C$777,$C32,Торговля!$M$7:$M$777)/VLOOKUP($C32,Торговля!$C$7:$V$777,20,0),"")</f>
        <v/>
      </c>
      <c r="S32" s="107" t="str">
        <f t="shared" si="3"/>
        <v/>
      </c>
      <c r="T32" s="108">
        <f>IF(S32=0,0,($T31+$Q32+SUMIF(Торговля!$C$7:$C$777,$C32,Торговля!$R$7:$R$777)))</f>
        <v>0</v>
      </c>
    </row>
    <row r="33" spans="2:20">
      <c r="B33" s="95">
        <v>19</v>
      </c>
      <c r="C33" s="96" t="str" cm="1">
        <f t="array" ref="C33">IFERROR(_xlfn.SINGLE(INDEX(Торговля!$C$7:$C$777,_xlfn.AGGREGATE(15,6,(ROW(Торговля!$C$7:$C$777)-ROW(Торговля!$C$7)+1)/(FREQUENCY(Торговля!$C$7:$C$777,Торговля!$C$7:$C$777)&gt;=1),ROWS($C$15:$C33)))),"")</f>
        <v/>
      </c>
      <c r="D33" s="96" t="str">
        <f t="shared" si="0"/>
        <v/>
      </c>
      <c r="E33" s="97" cm="1">
        <f t="array" ref="E33">IFERROR(IF($C33=0,0,SUMPRODUCT(--(Торговля!$C$7:$C$777=$C33))),"")</f>
        <v>0</v>
      </c>
      <c r="F33" s="98" t="str" cm="1">
        <f t="array" ref="F33">IF($C33="","",SUMPRODUCT((Торговля!$C$7:$C$777=$C33)*(Торговля!$M$7:$M$777&gt;0)))</f>
        <v/>
      </c>
      <c r="G33" s="99" t="str">
        <f t="shared" si="1"/>
        <v/>
      </c>
      <c r="H33" s="100" t="str" cm="1">
        <f t="array" ref="H33">IF($C33="","",SUMPRODUCT((Торговля!$C$7:$C$777=$C33)*(Торговля!$M$7:$M$777&lt;0)))</f>
        <v/>
      </c>
      <c r="I33" s="101" t="str">
        <f t="shared" si="2"/>
        <v/>
      </c>
      <c r="J33" s="102">
        <f>_xlfn.MINIFS(Торговля!$K$7:$K$777,Торговля!$C$7:$C$777,$C33)</f>
        <v>0</v>
      </c>
      <c r="K33" s="103">
        <f>_xlfn.MINIFS(Торговля!$M$7:$M$777,Торговля!$C$7:$C$777,$C33)</f>
        <v>0</v>
      </c>
      <c r="L33" s="68">
        <f>_xlfn.MINIFS(Торговля!$N$7:$N$777,Торговля!$C$7:$C$777,$C33)</f>
        <v>0</v>
      </c>
      <c r="M33" s="102">
        <f>_xlfn.MAXIFS(Торговля!$K$7:$K$777,Торговля!$C$7:$C$777,$C33)</f>
        <v>0</v>
      </c>
      <c r="N33" s="103">
        <f>_xlfn.MAXIFS(Торговля!$M$7:$M$777,Торговля!$C$7:$C$777,$C33)</f>
        <v>0</v>
      </c>
      <c r="O33" s="104">
        <f>_xlfn.MAXIFS(Торговля!$N$7:$N$777,Торговля!$C$7:$C$777,$C33)</f>
        <v>0</v>
      </c>
      <c r="P33" s="102">
        <f>IFERROR(SUMIFS(Торговля!$K$7:$K$777,Торговля!$C$7:$C$777,$C33),"")</f>
        <v>0</v>
      </c>
      <c r="Q33" s="105">
        <f>IFERROR(SUMIF(Торговля!$C$7:$C$777,$C33,Торговля!$M$7:$M$777),"")</f>
        <v>0</v>
      </c>
      <c r="R33" s="106" t="str">
        <f>IFERROR(SUMIF(Торговля!$C$7:$C$777,$C33,Торговля!$M$7:$M$777)/VLOOKUP($C33,Торговля!$C$7:$V$777,20,0),"")</f>
        <v/>
      </c>
      <c r="S33" s="107" t="str">
        <f t="shared" si="3"/>
        <v/>
      </c>
      <c r="T33" s="108">
        <f>IF(S33=0,0,($T32+$Q33+SUMIF(Торговля!$C$7:$C$777,$C33,Торговля!$R$7:$R$777)))</f>
        <v>0</v>
      </c>
    </row>
    <row r="34" spans="2:20">
      <c r="B34" s="95">
        <v>20</v>
      </c>
      <c r="C34" s="96" t="str" cm="1">
        <f t="array" ref="C34">IFERROR(_xlfn.SINGLE(INDEX(Торговля!$C$7:$C$777,_xlfn.AGGREGATE(15,6,(ROW(Торговля!$C$7:$C$777)-ROW(Торговля!$C$7)+1)/(FREQUENCY(Торговля!$C$7:$C$777,Торговля!$C$7:$C$777)&gt;=1),ROWS($C$15:$C34)))),"")</f>
        <v/>
      </c>
      <c r="D34" s="96" t="str">
        <f t="shared" si="0"/>
        <v/>
      </c>
      <c r="E34" s="97" cm="1">
        <f t="array" ref="E34">IFERROR(IF($C34=0,0,SUMPRODUCT(--(Торговля!$C$7:$C$777=$C34))),"")</f>
        <v>0</v>
      </c>
      <c r="F34" s="98" t="str" cm="1">
        <f t="array" ref="F34">IF($C34="","",SUMPRODUCT((Торговля!$C$7:$C$777=$C34)*(Торговля!$M$7:$M$777&gt;0)))</f>
        <v/>
      </c>
      <c r="G34" s="99" t="str">
        <f t="shared" si="1"/>
        <v/>
      </c>
      <c r="H34" s="100" t="str" cm="1">
        <f t="array" ref="H34">IF($C34="","",SUMPRODUCT((Торговля!$C$7:$C$777=$C34)*(Торговля!$M$7:$M$777&lt;0)))</f>
        <v/>
      </c>
      <c r="I34" s="101" t="str">
        <f t="shared" si="2"/>
        <v/>
      </c>
      <c r="J34" s="102">
        <f>_xlfn.MINIFS(Торговля!$K$7:$K$777,Торговля!$C$7:$C$777,$C34)</f>
        <v>0</v>
      </c>
      <c r="K34" s="103">
        <f>_xlfn.MINIFS(Торговля!$M$7:$M$777,Торговля!$C$7:$C$777,$C34)</f>
        <v>0</v>
      </c>
      <c r="L34" s="68">
        <f>_xlfn.MINIFS(Торговля!$N$7:$N$777,Торговля!$C$7:$C$777,$C34)</f>
        <v>0</v>
      </c>
      <c r="M34" s="102">
        <f>_xlfn.MAXIFS(Торговля!$K$7:$K$777,Торговля!$C$7:$C$777,$C34)</f>
        <v>0</v>
      </c>
      <c r="N34" s="103">
        <f>_xlfn.MAXIFS(Торговля!$M$7:$M$777,Торговля!$C$7:$C$777,$C34)</f>
        <v>0</v>
      </c>
      <c r="O34" s="104">
        <f>_xlfn.MAXIFS(Торговля!$N$7:$N$777,Торговля!$C$7:$C$777,$C34)</f>
        <v>0</v>
      </c>
      <c r="P34" s="102">
        <f>IFERROR(SUMIFS(Торговля!$K$7:$K$777,Торговля!$C$7:$C$777,$C34),"")</f>
        <v>0</v>
      </c>
      <c r="Q34" s="105">
        <f>IFERROR(SUMIF(Торговля!$C$7:$C$777,$C34,Торговля!$M$7:$M$777),"")</f>
        <v>0</v>
      </c>
      <c r="R34" s="106" t="str">
        <f>IFERROR(SUMIF(Торговля!$C$7:$C$777,$C34,Торговля!$M$7:$M$777)/VLOOKUP($C34,Торговля!$C$7:$V$777,20,0),"")</f>
        <v/>
      </c>
      <c r="S34" s="107" t="str">
        <f t="shared" si="3"/>
        <v/>
      </c>
      <c r="T34" s="108">
        <f>IF(S34=0,0,($T33+$Q34+SUMIF(Торговля!$C$7:$C$777,$C34,Торговля!$R$7:$R$777)))</f>
        <v>0</v>
      </c>
    </row>
    <row r="35" spans="2:20">
      <c r="B35" s="95">
        <v>21</v>
      </c>
      <c r="C35" s="96" t="str" cm="1">
        <f t="array" ref="C35">IFERROR(_xlfn.SINGLE(INDEX(Торговля!$C$7:$C$777,_xlfn.AGGREGATE(15,6,(ROW(Торговля!$C$7:$C$777)-ROW(Торговля!$C$7)+1)/(FREQUENCY(Торговля!$C$7:$C$777,Торговля!$C$7:$C$777)&gt;=1),ROWS($C$15:$C35)))),"")</f>
        <v/>
      </c>
      <c r="D35" s="96" t="str">
        <f t="shared" si="0"/>
        <v/>
      </c>
      <c r="E35" s="97" cm="1">
        <f t="array" ref="E35">IFERROR(IF($C35=0,0,SUMPRODUCT(--(Торговля!$C$7:$C$777=$C35))),"")</f>
        <v>0</v>
      </c>
      <c r="F35" s="98" t="str" cm="1">
        <f t="array" ref="F35">IF($C35="","",SUMPRODUCT((Торговля!$C$7:$C$777=$C35)*(Торговля!$M$7:$M$777&gt;0)))</f>
        <v/>
      </c>
      <c r="G35" s="99" t="str">
        <f t="shared" si="1"/>
        <v/>
      </c>
      <c r="H35" s="100" t="str" cm="1">
        <f t="array" ref="H35">IF($C35="","",SUMPRODUCT((Торговля!$C$7:$C$777=$C35)*(Торговля!$M$7:$M$777&lt;0)))</f>
        <v/>
      </c>
      <c r="I35" s="101" t="str">
        <f t="shared" si="2"/>
        <v/>
      </c>
      <c r="J35" s="102">
        <f>_xlfn.MINIFS(Торговля!$K$7:$K$777,Торговля!$C$7:$C$777,$C35)</f>
        <v>0</v>
      </c>
      <c r="K35" s="103">
        <f>_xlfn.MINIFS(Торговля!$M$7:$M$777,Торговля!$C$7:$C$777,$C35)</f>
        <v>0</v>
      </c>
      <c r="L35" s="68">
        <f>_xlfn.MINIFS(Торговля!$N$7:$N$777,Торговля!$C$7:$C$777,$C35)</f>
        <v>0</v>
      </c>
      <c r="M35" s="102">
        <f>_xlfn.MAXIFS(Торговля!$K$7:$K$777,Торговля!$C$7:$C$777,$C35)</f>
        <v>0</v>
      </c>
      <c r="N35" s="103">
        <f>_xlfn.MAXIFS(Торговля!$M$7:$M$777,Торговля!$C$7:$C$777,$C35)</f>
        <v>0</v>
      </c>
      <c r="O35" s="104">
        <f>_xlfn.MAXIFS(Торговля!$N$7:$N$777,Торговля!$C$7:$C$777,$C35)</f>
        <v>0</v>
      </c>
      <c r="P35" s="102">
        <f>IFERROR(SUMIFS(Торговля!$K$7:$K$777,Торговля!$C$7:$C$777,$C35),"")</f>
        <v>0</v>
      </c>
      <c r="Q35" s="105">
        <f>IFERROR(SUMIF(Торговля!$C$7:$C$777,$C35,Торговля!$M$7:$M$777),"")</f>
        <v>0</v>
      </c>
      <c r="R35" s="106" t="str">
        <f>IFERROR(SUMIF(Торговля!$C$7:$C$777,$C35,Торговля!$M$7:$M$777)/VLOOKUP($C35,Торговля!$C$7:$V$777,20,0),"")</f>
        <v/>
      </c>
      <c r="S35" s="107" t="str">
        <f t="shared" si="3"/>
        <v/>
      </c>
      <c r="T35" s="108">
        <f>IF(S35=0,0,($T34+$Q35+SUMIF(Торговля!$C$7:$C$777,$C35,Торговля!$R$7:$R$777)))</f>
        <v>0</v>
      </c>
    </row>
    <row r="36" spans="2:20" ht="12.75" customHeight="1">
      <c r="B36" s="95">
        <v>22</v>
      </c>
      <c r="C36" s="96" t="str" cm="1">
        <f t="array" ref="C36">IFERROR(_xlfn.SINGLE(INDEX(Торговля!$C$7:$C$777,_xlfn.AGGREGATE(15,6,(ROW(Торговля!$C$7:$C$777)-ROW(Торговля!$C$7)+1)/(FREQUENCY(Торговля!$C$7:$C$777,Торговля!$C$7:$C$777)&gt;=1),ROWS($C$15:$C36)))),"")</f>
        <v/>
      </c>
      <c r="D36" s="96" t="str">
        <f t="shared" si="0"/>
        <v/>
      </c>
      <c r="E36" s="97" cm="1">
        <f t="array" ref="E36">IFERROR(IF($C36=0,0,SUMPRODUCT(--(Торговля!$C$7:$C$777=$C36))),"")</f>
        <v>0</v>
      </c>
      <c r="F36" s="98" t="str" cm="1">
        <f t="array" ref="F36">IF($C36="","",SUMPRODUCT((Торговля!$C$7:$C$777=$C36)*(Торговля!$M$7:$M$777&gt;0)))</f>
        <v/>
      </c>
      <c r="G36" s="99" t="str">
        <f t="shared" si="1"/>
        <v/>
      </c>
      <c r="H36" s="100" t="str" cm="1">
        <f t="array" ref="H36">IF($C36="","",SUMPRODUCT((Торговля!$C$7:$C$777=$C36)*(Торговля!$M$7:$M$777&lt;0)))</f>
        <v/>
      </c>
      <c r="I36" s="101" t="str">
        <f t="shared" si="2"/>
        <v/>
      </c>
      <c r="J36" s="102">
        <f>_xlfn.MINIFS(Торговля!$K$7:$K$777,Торговля!$C$7:$C$777,$C36)</f>
        <v>0</v>
      </c>
      <c r="K36" s="103">
        <f>_xlfn.MINIFS(Торговля!$M$7:$M$777,Торговля!$C$7:$C$777,$C36)</f>
        <v>0</v>
      </c>
      <c r="L36" s="68">
        <f>_xlfn.MINIFS(Торговля!$N$7:$N$777,Торговля!$C$7:$C$777,$C36)</f>
        <v>0</v>
      </c>
      <c r="M36" s="102">
        <f>_xlfn.MAXIFS(Торговля!$K$7:$K$777,Торговля!$C$7:$C$777,$C36)</f>
        <v>0</v>
      </c>
      <c r="N36" s="103">
        <f>_xlfn.MAXIFS(Торговля!$M$7:$M$777,Торговля!$C$7:$C$777,$C36)</f>
        <v>0</v>
      </c>
      <c r="O36" s="104">
        <f>_xlfn.MAXIFS(Торговля!$N$7:$N$777,Торговля!$C$7:$C$777,$C36)</f>
        <v>0</v>
      </c>
      <c r="P36" s="102">
        <f>IFERROR(SUMIFS(Торговля!$K$7:$K$777,Торговля!$C$7:$C$777,$C36),"")</f>
        <v>0</v>
      </c>
      <c r="Q36" s="105">
        <f>IFERROR(SUMIF(Торговля!$C$7:$C$777,$C36,Торговля!$M$7:$M$777),"")</f>
        <v>0</v>
      </c>
      <c r="R36" s="106" t="str">
        <f>IFERROR(SUMIF(Торговля!$C$7:$C$777,$C36,Торговля!$M$7:$M$777)/VLOOKUP($C36,Торговля!$C$7:$V$777,20,0),"")</f>
        <v/>
      </c>
      <c r="S36" s="107" t="str">
        <f t="shared" si="3"/>
        <v/>
      </c>
      <c r="T36" s="108">
        <f>IF(S36=0,0,($T35+$Q36+SUMIF(Торговля!$C$7:$C$777,$C36,Торговля!$R$7:$R$777)))</f>
        <v>0</v>
      </c>
    </row>
    <row r="37" spans="2:20">
      <c r="B37" s="95">
        <v>23</v>
      </c>
      <c r="C37" s="96" t="str" cm="1">
        <f t="array" ref="C37">IFERROR(_xlfn.SINGLE(INDEX(Торговля!$C$7:$C$777,_xlfn.AGGREGATE(15,6,(ROW(Торговля!$C$7:$C$777)-ROW(Торговля!$C$7)+1)/(FREQUENCY(Торговля!$C$7:$C$777,Торговля!$C$7:$C$777)&gt;=1),ROWS($C$15:$C37)))),"")</f>
        <v/>
      </c>
      <c r="D37" s="96" t="str">
        <f t="shared" si="0"/>
        <v/>
      </c>
      <c r="E37" s="97" cm="1">
        <f t="array" ref="E37">IFERROR(IF($C37=0,0,SUMPRODUCT(--(Торговля!$C$7:$C$777=$C37))),"")</f>
        <v>0</v>
      </c>
      <c r="F37" s="98" t="str" cm="1">
        <f t="array" ref="F37">IF($C37="","",SUMPRODUCT((Торговля!$C$7:$C$777=$C37)*(Торговля!$M$7:$M$777&gt;0)))</f>
        <v/>
      </c>
      <c r="G37" s="99" t="str">
        <f t="shared" si="1"/>
        <v/>
      </c>
      <c r="H37" s="100" t="str" cm="1">
        <f t="array" ref="H37">IF($C37="","",SUMPRODUCT((Торговля!$C$7:$C$777=$C37)*(Торговля!$M$7:$M$777&lt;0)))</f>
        <v/>
      </c>
      <c r="I37" s="101" t="str">
        <f t="shared" si="2"/>
        <v/>
      </c>
      <c r="J37" s="102">
        <f>_xlfn.MINIFS(Торговля!$K$7:$K$777,Торговля!$C$7:$C$777,$C37)</f>
        <v>0</v>
      </c>
      <c r="K37" s="103">
        <f>_xlfn.MINIFS(Торговля!$M$7:$M$777,Торговля!$C$7:$C$777,$C37)</f>
        <v>0</v>
      </c>
      <c r="L37" s="68">
        <f>_xlfn.MINIFS(Торговля!$N$7:$N$777,Торговля!$C$7:$C$777,$C37)</f>
        <v>0</v>
      </c>
      <c r="M37" s="102">
        <f>_xlfn.MAXIFS(Торговля!$K$7:$K$777,Торговля!$C$7:$C$777,$C37)</f>
        <v>0</v>
      </c>
      <c r="N37" s="103">
        <f>_xlfn.MAXIFS(Торговля!$M$7:$M$777,Торговля!$C$7:$C$777,$C37)</f>
        <v>0</v>
      </c>
      <c r="O37" s="104">
        <f>_xlfn.MAXIFS(Торговля!$N$7:$N$777,Торговля!$C$7:$C$777,$C37)</f>
        <v>0</v>
      </c>
      <c r="P37" s="102">
        <f>IFERROR(SUMIFS(Торговля!$K$7:$K$777,Торговля!$C$7:$C$777,$C37),"")</f>
        <v>0</v>
      </c>
      <c r="Q37" s="105">
        <f>IFERROR(SUMIF(Торговля!$C$7:$C$777,$C37,Торговля!$M$7:$M$777),"")</f>
        <v>0</v>
      </c>
      <c r="R37" s="106" t="str">
        <f>IFERROR(SUMIF(Торговля!$C$7:$C$777,$C37,Торговля!$M$7:$M$777)/VLOOKUP($C37,Торговля!$C$7:$V$777,20,0),"")</f>
        <v/>
      </c>
      <c r="S37" s="107" t="str">
        <f t="shared" si="3"/>
        <v/>
      </c>
      <c r="T37" s="108">
        <f>IF(S37=0,0,($T36+$Q37+SUMIF(Торговля!$C$7:$C$777,$C37,Торговля!$R$7:$R$777)))</f>
        <v>0</v>
      </c>
    </row>
    <row r="38" spans="2:20">
      <c r="B38" s="95">
        <v>24</v>
      </c>
      <c r="C38" s="96" t="str" cm="1">
        <f t="array" ref="C38">IFERROR(_xlfn.SINGLE(INDEX(Торговля!$C$7:$C$777,_xlfn.AGGREGATE(15,6,(ROW(Торговля!$C$7:$C$777)-ROW(Торговля!$C$7)+1)/(FREQUENCY(Торговля!$C$7:$C$777,Торговля!$C$7:$C$777)&gt;=1),ROWS($C$15:$C38)))),"")</f>
        <v/>
      </c>
      <c r="D38" s="96" t="str">
        <f t="shared" si="0"/>
        <v/>
      </c>
      <c r="E38" s="97" cm="1">
        <f t="array" ref="E38">IFERROR(IF($C38=0,0,SUMPRODUCT(--(Торговля!$C$7:$C$777=$C38))),"")</f>
        <v>0</v>
      </c>
      <c r="F38" s="98" t="str" cm="1">
        <f t="array" ref="F38">IF($C38="","",SUMPRODUCT((Торговля!$C$7:$C$777=$C38)*(Торговля!$M$7:$M$777&gt;0)))</f>
        <v/>
      </c>
      <c r="G38" s="99" t="str">
        <f t="shared" si="1"/>
        <v/>
      </c>
      <c r="H38" s="100" t="str" cm="1">
        <f t="array" ref="H38">IF($C38="","",SUMPRODUCT((Торговля!$C$7:$C$777=$C38)*(Торговля!$M$7:$M$777&lt;0)))</f>
        <v/>
      </c>
      <c r="I38" s="101" t="str">
        <f t="shared" si="2"/>
        <v/>
      </c>
      <c r="J38" s="102">
        <f>_xlfn.MINIFS(Торговля!$K$7:$K$777,Торговля!$C$7:$C$777,$C38)</f>
        <v>0</v>
      </c>
      <c r="K38" s="103">
        <f>_xlfn.MINIFS(Торговля!$M$7:$M$777,Торговля!$C$7:$C$777,$C38)</f>
        <v>0</v>
      </c>
      <c r="L38" s="68">
        <f>_xlfn.MINIFS(Торговля!$N$7:$N$777,Торговля!$C$7:$C$777,$C38)</f>
        <v>0</v>
      </c>
      <c r="M38" s="102">
        <f>_xlfn.MAXIFS(Торговля!$K$7:$K$777,Торговля!$C$7:$C$777,$C38)</f>
        <v>0</v>
      </c>
      <c r="N38" s="103">
        <f>_xlfn.MAXIFS(Торговля!$M$7:$M$777,Торговля!$C$7:$C$777,$C38)</f>
        <v>0</v>
      </c>
      <c r="O38" s="104">
        <f>_xlfn.MAXIFS(Торговля!$N$7:$N$777,Торговля!$C$7:$C$777,$C38)</f>
        <v>0</v>
      </c>
      <c r="P38" s="102">
        <f>IFERROR(SUMIFS(Торговля!$K$7:$K$777,Торговля!$C$7:$C$777,$C38),"")</f>
        <v>0</v>
      </c>
      <c r="Q38" s="105">
        <f>IFERROR(SUMIF(Торговля!$C$7:$C$777,$C38,Торговля!$M$7:$M$777),"")</f>
        <v>0</v>
      </c>
      <c r="R38" s="106" t="str">
        <f>IFERROR(SUMIF(Торговля!$C$7:$C$777,$C38,Торговля!$M$7:$M$777)/VLOOKUP($C38,Торговля!$C$7:$V$777,20,0),"")</f>
        <v/>
      </c>
      <c r="S38" s="107" t="str">
        <f t="shared" si="3"/>
        <v/>
      </c>
      <c r="T38" s="108">
        <f>IF(S38=0,0,($T37+$Q38+SUMIF(Торговля!$C$7:$C$777,$C38,Торговля!$R$7:$R$777)))</f>
        <v>0</v>
      </c>
    </row>
    <row r="39" spans="2:20">
      <c r="B39" s="95">
        <v>25</v>
      </c>
      <c r="C39" s="96" t="str" cm="1">
        <f t="array" ref="C39">IFERROR(_xlfn.SINGLE(INDEX(Торговля!$C$7:$C$777,_xlfn.AGGREGATE(15,6,(ROW(Торговля!$C$7:$C$777)-ROW(Торговля!$C$7)+1)/(FREQUENCY(Торговля!$C$7:$C$777,Торговля!$C$7:$C$777)&gt;=1),ROWS($C$15:$C39)))),"")</f>
        <v/>
      </c>
      <c r="D39" s="96" t="str">
        <f t="shared" si="0"/>
        <v/>
      </c>
      <c r="E39" s="97" cm="1">
        <f t="array" ref="E39">IFERROR(IF($C39=0,0,SUMPRODUCT(--(Торговля!$C$7:$C$777=$C39))),"")</f>
        <v>0</v>
      </c>
      <c r="F39" s="98" t="str" cm="1">
        <f t="array" ref="F39">IF($C39="","",SUMPRODUCT((Торговля!$C$7:$C$777=$C39)*(Торговля!$M$7:$M$777&gt;0)))</f>
        <v/>
      </c>
      <c r="G39" s="99" t="str">
        <f t="shared" si="1"/>
        <v/>
      </c>
      <c r="H39" s="100" t="str" cm="1">
        <f t="array" ref="H39">IF($C39="","",SUMPRODUCT((Торговля!$C$7:$C$777=$C39)*(Торговля!$M$7:$M$777&lt;0)))</f>
        <v/>
      </c>
      <c r="I39" s="101" t="str">
        <f t="shared" si="2"/>
        <v/>
      </c>
      <c r="J39" s="102">
        <f>_xlfn.MINIFS(Торговля!$K$7:$K$777,Торговля!$C$7:$C$777,$C39)</f>
        <v>0</v>
      </c>
      <c r="K39" s="103">
        <f>_xlfn.MINIFS(Торговля!$M$7:$M$777,Торговля!$C$7:$C$777,$C39)</f>
        <v>0</v>
      </c>
      <c r="L39" s="68">
        <f>_xlfn.MINIFS(Торговля!$N$7:$N$777,Торговля!$C$7:$C$777,$C39)</f>
        <v>0</v>
      </c>
      <c r="M39" s="102">
        <f>_xlfn.MAXIFS(Торговля!$K$7:$K$777,Торговля!$C$7:$C$777,$C39)</f>
        <v>0</v>
      </c>
      <c r="N39" s="103">
        <f>_xlfn.MAXIFS(Торговля!$M$7:$M$777,Торговля!$C$7:$C$777,$C39)</f>
        <v>0</v>
      </c>
      <c r="O39" s="104">
        <f>_xlfn.MAXIFS(Торговля!$N$7:$N$777,Торговля!$C$7:$C$777,$C39)</f>
        <v>0</v>
      </c>
      <c r="P39" s="102">
        <f>IFERROR(SUMIFS(Торговля!$K$7:$K$777,Торговля!$C$7:$C$777,$C39),"")</f>
        <v>0</v>
      </c>
      <c r="Q39" s="105">
        <f>IFERROR(SUMIF(Торговля!$C$7:$C$777,$C39,Торговля!$M$7:$M$777),"")</f>
        <v>0</v>
      </c>
      <c r="R39" s="106" t="str">
        <f>IFERROR(SUMIF(Торговля!$C$7:$C$777,$C39,Торговля!$M$7:$M$777)/VLOOKUP($C39,Торговля!$C$7:$V$777,20,0),"")</f>
        <v/>
      </c>
      <c r="S39" s="107" t="str">
        <f t="shared" si="3"/>
        <v/>
      </c>
      <c r="T39" s="108">
        <f>IF(S39=0,0,($T38+$Q39+SUMIF(Торговля!$C$7:$C$777,$C39,Торговля!$R$7:$R$777)))</f>
        <v>0</v>
      </c>
    </row>
    <row r="40" spans="2:20">
      <c r="B40" s="95">
        <v>26</v>
      </c>
      <c r="C40" s="96" t="str" cm="1">
        <f t="array" ref="C40">IFERROR(_xlfn.SINGLE(INDEX(Торговля!$C$7:$C$777,_xlfn.AGGREGATE(15,6,(ROW(Торговля!$C$7:$C$777)-ROW(Торговля!$C$7)+1)/(FREQUENCY(Торговля!$C$7:$C$777,Торговля!$C$7:$C$777)&gt;=1),ROWS($C$15:$C40)))),"")</f>
        <v/>
      </c>
      <c r="D40" s="96" t="str">
        <f t="shared" si="0"/>
        <v/>
      </c>
      <c r="E40" s="97" cm="1">
        <f t="array" ref="E40">IFERROR(IF($C40=0,0,SUMPRODUCT(--(Торговля!$C$7:$C$777=$C40))),"")</f>
        <v>0</v>
      </c>
      <c r="F40" s="98" t="str" cm="1">
        <f t="array" ref="F40">IF($C40="","",SUMPRODUCT((Торговля!$C$7:$C$777=$C40)*(Торговля!$M$7:$M$777&gt;0)))</f>
        <v/>
      </c>
      <c r="G40" s="99" t="str">
        <f t="shared" si="1"/>
        <v/>
      </c>
      <c r="H40" s="100" t="str" cm="1">
        <f t="array" ref="H40">IF($C40="","",SUMPRODUCT((Торговля!$C$7:$C$777=$C40)*(Торговля!$M$7:$M$777&lt;0)))</f>
        <v/>
      </c>
      <c r="I40" s="101" t="str">
        <f t="shared" si="2"/>
        <v/>
      </c>
      <c r="J40" s="102">
        <f>_xlfn.MINIFS(Торговля!$K$7:$K$777,Торговля!$C$7:$C$777,$C40)</f>
        <v>0</v>
      </c>
      <c r="K40" s="103">
        <f>_xlfn.MINIFS(Торговля!$M$7:$M$777,Торговля!$C$7:$C$777,$C40)</f>
        <v>0</v>
      </c>
      <c r="L40" s="68">
        <f>_xlfn.MINIFS(Торговля!$N$7:$N$777,Торговля!$C$7:$C$777,$C40)</f>
        <v>0</v>
      </c>
      <c r="M40" s="102">
        <f>_xlfn.MAXIFS(Торговля!$K$7:$K$777,Торговля!$C$7:$C$777,$C40)</f>
        <v>0</v>
      </c>
      <c r="N40" s="103">
        <f>_xlfn.MAXIFS(Торговля!$M$7:$M$777,Торговля!$C$7:$C$777,$C40)</f>
        <v>0</v>
      </c>
      <c r="O40" s="104">
        <f>_xlfn.MAXIFS(Торговля!$N$7:$N$777,Торговля!$C$7:$C$777,$C40)</f>
        <v>0</v>
      </c>
      <c r="P40" s="102">
        <f>IFERROR(SUMIFS(Торговля!$K$7:$K$777,Торговля!$C$7:$C$777,$C40),"")</f>
        <v>0</v>
      </c>
      <c r="Q40" s="105">
        <f>IFERROR(SUMIF(Торговля!$C$7:$C$777,$C40,Торговля!$M$7:$M$777),"")</f>
        <v>0</v>
      </c>
      <c r="R40" s="106" t="str">
        <f>IFERROR(SUMIF(Торговля!$C$7:$C$777,$C40,Торговля!$M$7:$M$777)/VLOOKUP($C40,Торговля!$C$7:$V$777,20,0),"")</f>
        <v/>
      </c>
      <c r="S40" s="107" t="str">
        <f t="shared" si="3"/>
        <v/>
      </c>
      <c r="T40" s="108">
        <f>IF(S40=0,0,($T39+$Q40+SUMIF(Торговля!$C$7:$C$777,$C40,Торговля!$R$7:$R$777)))</f>
        <v>0</v>
      </c>
    </row>
    <row r="41" spans="2:20">
      <c r="B41" s="95">
        <v>27</v>
      </c>
      <c r="C41" s="96" t="str" cm="1">
        <f t="array" ref="C41">IFERROR(_xlfn.SINGLE(INDEX(Торговля!$C$7:$C$777,_xlfn.AGGREGATE(15,6,(ROW(Торговля!$C$7:$C$777)-ROW(Торговля!$C$7)+1)/(FREQUENCY(Торговля!$C$7:$C$777,Торговля!$C$7:$C$777)&gt;=1),ROWS($C$15:$C41)))),"")</f>
        <v/>
      </c>
      <c r="D41" s="96" t="str">
        <f t="shared" si="0"/>
        <v/>
      </c>
      <c r="E41" s="97" cm="1">
        <f t="array" ref="E41">IFERROR(IF($C41=0,0,SUMPRODUCT(--(Торговля!$C$7:$C$777=$C41))),"")</f>
        <v>0</v>
      </c>
      <c r="F41" s="98" t="str" cm="1">
        <f t="array" ref="F41">IF($C41="","",SUMPRODUCT((Торговля!$C$7:$C$777=$C41)*(Торговля!$M$7:$M$777&gt;0)))</f>
        <v/>
      </c>
      <c r="G41" s="99" t="str">
        <f t="shared" si="1"/>
        <v/>
      </c>
      <c r="H41" s="100" t="str" cm="1">
        <f t="array" ref="H41">IF($C41="","",SUMPRODUCT((Торговля!$C$7:$C$777=$C41)*(Торговля!$M$7:$M$777&lt;0)))</f>
        <v/>
      </c>
      <c r="I41" s="101" t="str">
        <f t="shared" si="2"/>
        <v/>
      </c>
      <c r="J41" s="102">
        <f>_xlfn.MINIFS(Торговля!$K$7:$K$777,Торговля!$C$7:$C$777,$C41)</f>
        <v>0</v>
      </c>
      <c r="K41" s="103">
        <f>_xlfn.MINIFS(Торговля!$M$7:$M$777,Торговля!$C$7:$C$777,$C41)</f>
        <v>0</v>
      </c>
      <c r="L41" s="68">
        <f>_xlfn.MINIFS(Торговля!$N$7:$N$777,Торговля!$C$7:$C$777,$C41)</f>
        <v>0</v>
      </c>
      <c r="M41" s="102">
        <f>_xlfn.MAXIFS(Торговля!$K$7:$K$777,Торговля!$C$7:$C$777,$C41)</f>
        <v>0</v>
      </c>
      <c r="N41" s="103">
        <f>_xlfn.MAXIFS(Торговля!$M$7:$M$777,Торговля!$C$7:$C$777,$C41)</f>
        <v>0</v>
      </c>
      <c r="O41" s="104">
        <f>_xlfn.MAXIFS(Торговля!$N$7:$N$777,Торговля!$C$7:$C$777,$C41)</f>
        <v>0</v>
      </c>
      <c r="P41" s="102">
        <f>IFERROR(SUMIFS(Торговля!$K$7:$K$777,Торговля!$C$7:$C$777,$C41),"")</f>
        <v>0</v>
      </c>
      <c r="Q41" s="105">
        <f>IFERROR(SUMIF(Торговля!$C$7:$C$777,$C41,Торговля!$M$7:$M$777),"")</f>
        <v>0</v>
      </c>
      <c r="R41" s="106" t="str">
        <f>IFERROR(SUMIF(Торговля!$C$7:$C$777,$C41,Торговля!$M$7:$M$777)/VLOOKUP($C41,Торговля!$C$7:$V$777,20,0),"")</f>
        <v/>
      </c>
      <c r="S41" s="107" t="str">
        <f t="shared" si="3"/>
        <v/>
      </c>
      <c r="T41" s="108">
        <f>IF(S41=0,0,($T40+$Q41+SUMIF(Торговля!$C$7:$C$777,$C41,Торговля!$R$7:$R$777)))</f>
        <v>0</v>
      </c>
    </row>
    <row r="42" spans="2:20">
      <c r="B42" s="95">
        <v>28</v>
      </c>
      <c r="C42" s="96" t="str" cm="1">
        <f t="array" ref="C42">IFERROR(_xlfn.SINGLE(INDEX(Торговля!$C$7:$C$777,_xlfn.AGGREGATE(15,6,(ROW(Торговля!$C$7:$C$777)-ROW(Торговля!$C$7)+1)/(FREQUENCY(Торговля!$C$7:$C$777,Торговля!$C$7:$C$777)&gt;=1),ROWS($C$15:$C42)))),"")</f>
        <v/>
      </c>
      <c r="D42" s="96" t="str">
        <f t="shared" si="0"/>
        <v/>
      </c>
      <c r="E42" s="97" cm="1">
        <f t="array" ref="E42">IFERROR(IF($C42=0,0,SUMPRODUCT(--(Торговля!$C$7:$C$777=$C42))),"")</f>
        <v>0</v>
      </c>
      <c r="F42" s="98" t="str" cm="1">
        <f t="array" ref="F42">IF($C42="","",SUMPRODUCT((Торговля!$C$7:$C$777=$C42)*(Торговля!$M$7:$M$777&gt;0)))</f>
        <v/>
      </c>
      <c r="G42" s="99" t="str">
        <f t="shared" si="1"/>
        <v/>
      </c>
      <c r="H42" s="100" t="str" cm="1">
        <f t="array" ref="H42">IF($C42="","",SUMPRODUCT((Торговля!$C$7:$C$777=$C42)*(Торговля!$M$7:$M$777&lt;0)))</f>
        <v/>
      </c>
      <c r="I42" s="101" t="str">
        <f t="shared" si="2"/>
        <v/>
      </c>
      <c r="J42" s="102">
        <f>_xlfn.MINIFS(Торговля!$K$7:$K$777,Торговля!$C$7:$C$777,$C42)</f>
        <v>0</v>
      </c>
      <c r="K42" s="103">
        <f>_xlfn.MINIFS(Торговля!$M$7:$M$777,Торговля!$C$7:$C$777,$C42)</f>
        <v>0</v>
      </c>
      <c r="L42" s="68">
        <f>_xlfn.MINIFS(Торговля!$N$7:$N$777,Торговля!$C$7:$C$777,$C42)</f>
        <v>0</v>
      </c>
      <c r="M42" s="102">
        <f>_xlfn.MAXIFS(Торговля!$K$7:$K$777,Торговля!$C$7:$C$777,$C42)</f>
        <v>0</v>
      </c>
      <c r="N42" s="103">
        <f>_xlfn.MAXIFS(Торговля!$M$7:$M$777,Торговля!$C$7:$C$777,$C42)</f>
        <v>0</v>
      </c>
      <c r="O42" s="104">
        <f>_xlfn.MAXIFS(Торговля!$N$7:$N$777,Торговля!$C$7:$C$777,$C42)</f>
        <v>0</v>
      </c>
      <c r="P42" s="102">
        <f>IFERROR(SUMIFS(Торговля!$K$7:$K$777,Торговля!$C$7:$C$777,$C42),"")</f>
        <v>0</v>
      </c>
      <c r="Q42" s="105">
        <f>IFERROR(SUMIF(Торговля!$C$7:$C$777,$C42,Торговля!$M$7:$M$777),"")</f>
        <v>0</v>
      </c>
      <c r="R42" s="106" t="str">
        <f>IFERROR(SUMIF(Торговля!$C$7:$C$777,$C42,Торговля!$M$7:$M$777)/VLOOKUP($C42,Торговля!$C$7:$V$777,20,0),"")</f>
        <v/>
      </c>
      <c r="S42" s="107" t="str">
        <f t="shared" si="3"/>
        <v/>
      </c>
      <c r="T42" s="108">
        <f>IF(S42=0,0,($T41+$Q42+SUMIF(Торговля!$C$7:$C$777,$C42,Торговля!$R$7:$R$777)))</f>
        <v>0</v>
      </c>
    </row>
    <row r="43" spans="2:20">
      <c r="B43" s="95">
        <v>29</v>
      </c>
      <c r="C43" s="96" t="str" cm="1">
        <f t="array" ref="C43">IFERROR(_xlfn.SINGLE(INDEX(Торговля!$C$7:$C$777,_xlfn.AGGREGATE(15,6,(ROW(Торговля!$C$7:$C$777)-ROW(Торговля!$C$7)+1)/(FREQUENCY(Торговля!$C$7:$C$777,Торговля!$C$7:$C$777)&gt;=1),ROWS($C$15:$C43)))),"")</f>
        <v/>
      </c>
      <c r="D43" s="96" t="str">
        <f t="shared" si="0"/>
        <v/>
      </c>
      <c r="E43" s="97" cm="1">
        <f t="array" ref="E43">IFERROR(IF($C43=0,0,SUMPRODUCT(--(Торговля!$C$7:$C$777=$C43))),"")</f>
        <v>0</v>
      </c>
      <c r="F43" s="98" t="str" cm="1">
        <f t="array" ref="F43">IF($C43="","",SUMPRODUCT((Торговля!$C$7:$C$777=$C43)*(Торговля!$M$7:$M$777&gt;0)))</f>
        <v/>
      </c>
      <c r="G43" s="99" t="str">
        <f t="shared" si="1"/>
        <v/>
      </c>
      <c r="H43" s="100" t="str" cm="1">
        <f t="array" ref="H43">IF($C43="","",SUMPRODUCT((Торговля!$C$7:$C$777=$C43)*(Торговля!$M$7:$M$777&lt;0)))</f>
        <v/>
      </c>
      <c r="I43" s="101" t="str">
        <f t="shared" si="2"/>
        <v/>
      </c>
      <c r="J43" s="102">
        <f>_xlfn.MINIFS(Торговля!$K$7:$K$777,Торговля!$C$7:$C$777,$C43)</f>
        <v>0</v>
      </c>
      <c r="K43" s="103">
        <f>_xlfn.MINIFS(Торговля!$M$7:$M$777,Торговля!$C$7:$C$777,$C43)</f>
        <v>0</v>
      </c>
      <c r="L43" s="68">
        <f>_xlfn.MINIFS(Торговля!$N$7:$N$777,Торговля!$C$7:$C$777,$C43)</f>
        <v>0</v>
      </c>
      <c r="M43" s="102">
        <f>_xlfn.MAXIFS(Торговля!$K$7:$K$777,Торговля!$C$7:$C$777,$C43)</f>
        <v>0</v>
      </c>
      <c r="N43" s="103">
        <f>_xlfn.MAXIFS(Торговля!$M$7:$M$777,Торговля!$C$7:$C$777,$C43)</f>
        <v>0</v>
      </c>
      <c r="O43" s="104">
        <f>_xlfn.MAXIFS(Торговля!$N$7:$N$777,Торговля!$C$7:$C$777,$C43)</f>
        <v>0</v>
      </c>
      <c r="P43" s="102">
        <f>IFERROR(SUMIFS(Торговля!$K$7:$K$777,Торговля!$C$7:$C$777,$C43),"")</f>
        <v>0</v>
      </c>
      <c r="Q43" s="105">
        <f>IFERROR(SUMIF(Торговля!$C$7:$C$777,$C43,Торговля!$M$7:$M$777),"")</f>
        <v>0</v>
      </c>
      <c r="R43" s="106" t="str">
        <f>IFERROR(SUMIF(Торговля!$C$7:$C$777,$C43,Торговля!$M$7:$M$777)/VLOOKUP($C43,Торговля!$C$7:$V$777,20,0),"")</f>
        <v/>
      </c>
      <c r="S43" s="107" t="str">
        <f t="shared" si="3"/>
        <v/>
      </c>
      <c r="T43" s="108">
        <f>IF(S43=0,0,($T42+$Q43+SUMIF(Торговля!$C$7:$C$777,$C43,Торговля!$R$7:$R$777)))</f>
        <v>0</v>
      </c>
    </row>
    <row r="44" spans="2:20">
      <c r="B44" s="95">
        <v>30</v>
      </c>
      <c r="C44" s="96" t="str" cm="1">
        <f t="array" ref="C44">IFERROR(_xlfn.SINGLE(INDEX(Торговля!$C$7:$C$777,_xlfn.AGGREGATE(15,6,(ROW(Торговля!$C$7:$C$777)-ROW(Торговля!$C$7)+1)/(FREQUENCY(Торговля!$C$7:$C$777,Торговля!$C$7:$C$777)&gt;=1),ROWS($C$15:$C44)))),"")</f>
        <v/>
      </c>
      <c r="D44" s="96" t="str">
        <f t="shared" si="0"/>
        <v/>
      </c>
      <c r="E44" s="97" cm="1">
        <f t="array" ref="E44">IFERROR(IF($C44=0,0,SUMPRODUCT(--(Торговля!$C$7:$C$777=$C44))),"")</f>
        <v>0</v>
      </c>
      <c r="F44" s="98" t="str" cm="1">
        <f t="array" ref="F44">IF($C44="","",SUMPRODUCT((Торговля!$C$7:$C$777=$C44)*(Торговля!$M$7:$M$777&gt;0)))</f>
        <v/>
      </c>
      <c r="G44" s="99" t="str">
        <f t="shared" si="1"/>
        <v/>
      </c>
      <c r="H44" s="100" t="str" cm="1">
        <f t="array" ref="H44">IF($C44="","",SUMPRODUCT((Торговля!$C$7:$C$777=$C44)*(Торговля!$M$7:$M$777&lt;0)))</f>
        <v/>
      </c>
      <c r="I44" s="101" t="str">
        <f t="shared" si="2"/>
        <v/>
      </c>
      <c r="J44" s="102">
        <f>_xlfn.MINIFS(Торговля!$K$7:$K$777,Торговля!$C$7:$C$777,$C44)</f>
        <v>0</v>
      </c>
      <c r="K44" s="103">
        <f>_xlfn.MINIFS(Торговля!$M$7:$M$777,Торговля!$C$7:$C$777,$C44)</f>
        <v>0</v>
      </c>
      <c r="L44" s="68">
        <f>_xlfn.MINIFS(Торговля!$N$7:$N$777,Торговля!$C$7:$C$777,$C44)</f>
        <v>0</v>
      </c>
      <c r="M44" s="102">
        <f>_xlfn.MAXIFS(Торговля!$K$7:$K$777,Торговля!$C$7:$C$777,$C44)</f>
        <v>0</v>
      </c>
      <c r="N44" s="103">
        <f>_xlfn.MAXIFS(Торговля!$M$7:$M$777,Торговля!$C$7:$C$777,$C44)</f>
        <v>0</v>
      </c>
      <c r="O44" s="104">
        <f>_xlfn.MAXIFS(Торговля!$N$7:$N$777,Торговля!$C$7:$C$777,$C44)</f>
        <v>0</v>
      </c>
      <c r="P44" s="102">
        <f>IFERROR(SUMIFS(Торговля!$K$7:$K$777,Торговля!$C$7:$C$777,$C44),"")</f>
        <v>0</v>
      </c>
      <c r="Q44" s="105">
        <f>IFERROR(SUMIF(Торговля!$C$7:$C$777,$C44,Торговля!$M$7:$M$777),"")</f>
        <v>0</v>
      </c>
      <c r="R44" s="106" t="str">
        <f>IFERROR(SUMIF(Торговля!$C$7:$C$777,$C44,Торговля!$M$7:$M$777)/VLOOKUP($C44,Торговля!$C$7:$V$777,20,0),"")</f>
        <v/>
      </c>
      <c r="S44" s="107" t="str">
        <f t="shared" si="3"/>
        <v/>
      </c>
      <c r="T44" s="108">
        <f>IF(S44=0,0,($T43+$Q44+SUMIF(Торговля!$C$7:$C$777,$C44,Торговля!$R$7:$R$777)))</f>
        <v>0</v>
      </c>
    </row>
    <row r="45" spans="2:20">
      <c r="B45" s="95">
        <v>31</v>
      </c>
      <c r="C45" s="96" t="str" cm="1">
        <f t="array" ref="C45">IFERROR(_xlfn.SINGLE(INDEX(Торговля!$C$7:$C$777,_xlfn.AGGREGATE(15,6,(ROW(Торговля!$C$7:$C$777)-ROW(Торговля!$C$7)+1)/(FREQUENCY(Торговля!$C$7:$C$777,Торговля!$C$7:$C$777)&gt;=1),ROWS($C$15:$C45)))),"")</f>
        <v/>
      </c>
      <c r="D45" s="96" t="str">
        <f t="shared" si="0"/>
        <v/>
      </c>
      <c r="E45" s="97" cm="1">
        <f t="array" ref="E45">IFERROR(IF($C45=0,0,SUMPRODUCT(--(Торговля!$C$7:$C$777=$C45))),"")</f>
        <v>0</v>
      </c>
      <c r="F45" s="98" t="str" cm="1">
        <f t="array" ref="F45">IF($C45="","",SUMPRODUCT((Торговля!$C$7:$C$777=$C45)*(Торговля!$M$7:$M$777&gt;0)))</f>
        <v/>
      </c>
      <c r="G45" s="99" t="str">
        <f t="shared" si="1"/>
        <v/>
      </c>
      <c r="H45" s="100" t="str" cm="1">
        <f t="array" ref="H45">IF($C45="","",SUMPRODUCT((Торговля!$C$7:$C$777=$C45)*(Торговля!$M$7:$M$777&lt;0)))</f>
        <v/>
      </c>
      <c r="I45" s="101" t="str">
        <f t="shared" si="2"/>
        <v/>
      </c>
      <c r="J45" s="102">
        <f>_xlfn.MINIFS(Торговля!$K$7:$K$777,Торговля!$C$7:$C$777,$C45)</f>
        <v>0</v>
      </c>
      <c r="K45" s="103">
        <f>_xlfn.MINIFS(Торговля!$M$7:$M$777,Торговля!$C$7:$C$777,$C45)</f>
        <v>0</v>
      </c>
      <c r="L45" s="68">
        <f>_xlfn.MINIFS(Торговля!$N$7:$N$777,Торговля!$C$7:$C$777,$C45)</f>
        <v>0</v>
      </c>
      <c r="M45" s="102">
        <f>_xlfn.MAXIFS(Торговля!$K$7:$K$777,Торговля!$C$7:$C$777,$C45)</f>
        <v>0</v>
      </c>
      <c r="N45" s="103">
        <f>_xlfn.MAXIFS(Торговля!$M$7:$M$777,Торговля!$C$7:$C$777,$C45)</f>
        <v>0</v>
      </c>
      <c r="O45" s="104">
        <f>_xlfn.MAXIFS(Торговля!$N$7:$N$777,Торговля!$C$7:$C$777,$C45)</f>
        <v>0</v>
      </c>
      <c r="P45" s="102">
        <f>IFERROR(SUMIFS(Торговля!$K$7:$K$777,Торговля!$C$7:$C$777,$C45),"")</f>
        <v>0</v>
      </c>
      <c r="Q45" s="105">
        <f>IFERROR(SUMIF(Торговля!$C$7:$C$777,$C45,Торговля!$M$7:$M$777),"")</f>
        <v>0</v>
      </c>
      <c r="R45" s="106" t="str">
        <f>IFERROR(SUMIF(Торговля!$C$7:$C$777,$C45,Торговля!$M$7:$M$777)/VLOOKUP($C45,Торговля!$C$7:$V$777,20,0),"")</f>
        <v/>
      </c>
      <c r="S45" s="107" t="str">
        <f t="shared" si="3"/>
        <v/>
      </c>
      <c r="T45" s="108">
        <f>IF(S45=0,0,($T44+$Q45+SUMIF(Торговля!$C$7:$C$777,$C45,Торговля!$R$7:$R$777)))</f>
        <v>0</v>
      </c>
    </row>
    <row r="46" spans="2:20">
      <c r="B46" s="95">
        <v>32</v>
      </c>
      <c r="C46" s="96" t="str" cm="1">
        <f t="array" ref="C46">IFERROR(_xlfn.SINGLE(INDEX(Торговля!$C$7:$C$777,_xlfn.AGGREGATE(15,6,(ROW(Торговля!$C$7:$C$777)-ROW(Торговля!$C$7)+1)/(FREQUENCY(Торговля!$C$7:$C$777,Торговля!$C$7:$C$777)&gt;=1),ROWS($C$15:$C46)))),"")</f>
        <v/>
      </c>
      <c r="D46" s="96" t="str">
        <f t="shared" si="0"/>
        <v/>
      </c>
      <c r="E46" s="97" cm="1">
        <f t="array" ref="E46">IFERROR(IF($C46=0,0,SUMPRODUCT(--(Торговля!$C$7:$C$777=$C46))),"")</f>
        <v>0</v>
      </c>
      <c r="F46" s="98" t="str" cm="1">
        <f t="array" ref="F46">IF($C46="","",SUMPRODUCT((Торговля!$C$7:$C$777=$C46)*(Торговля!$M$7:$M$777&gt;0)))</f>
        <v/>
      </c>
      <c r="G46" s="99" t="str">
        <f t="shared" si="1"/>
        <v/>
      </c>
      <c r="H46" s="100" t="str" cm="1">
        <f t="array" ref="H46">IF($C46="","",SUMPRODUCT((Торговля!$C$7:$C$777=$C46)*(Торговля!$M$7:$M$777&lt;0)))</f>
        <v/>
      </c>
      <c r="I46" s="101" t="str">
        <f t="shared" si="2"/>
        <v/>
      </c>
      <c r="J46" s="102">
        <f>_xlfn.MINIFS(Торговля!$K$7:$K$777,Торговля!$C$7:$C$777,$C46)</f>
        <v>0</v>
      </c>
      <c r="K46" s="103">
        <f>_xlfn.MINIFS(Торговля!$M$7:$M$777,Торговля!$C$7:$C$777,$C46)</f>
        <v>0</v>
      </c>
      <c r="L46" s="68">
        <f>_xlfn.MINIFS(Торговля!$N$7:$N$777,Торговля!$C$7:$C$777,$C46)</f>
        <v>0</v>
      </c>
      <c r="M46" s="102">
        <f>_xlfn.MAXIFS(Торговля!$K$7:$K$777,Торговля!$C$7:$C$777,$C46)</f>
        <v>0</v>
      </c>
      <c r="N46" s="103">
        <f>_xlfn.MAXIFS(Торговля!$M$7:$M$777,Торговля!$C$7:$C$777,$C46)</f>
        <v>0</v>
      </c>
      <c r="O46" s="104">
        <f>_xlfn.MAXIFS(Торговля!$N$7:$N$777,Торговля!$C$7:$C$777,$C46)</f>
        <v>0</v>
      </c>
      <c r="P46" s="102">
        <f>IFERROR(SUMIFS(Торговля!$K$7:$K$777,Торговля!$C$7:$C$777,$C46),"")</f>
        <v>0</v>
      </c>
      <c r="Q46" s="105">
        <f>IFERROR(SUMIF(Торговля!$C$7:$C$777,$C46,Торговля!$M$7:$M$777),"")</f>
        <v>0</v>
      </c>
      <c r="R46" s="106" t="str">
        <f>IFERROR(SUMIF(Торговля!$C$7:$C$777,$C46,Торговля!$M$7:$M$777)/VLOOKUP($C46,Торговля!$C$7:$V$777,20,0),"")</f>
        <v/>
      </c>
      <c r="S46" s="107" t="str">
        <f t="shared" si="3"/>
        <v/>
      </c>
      <c r="T46" s="108">
        <f>IF(S46=0,0,($T45+$Q46+SUMIF(Торговля!$C$7:$C$777,$C46,Торговля!$R$7:$R$777)))</f>
        <v>0</v>
      </c>
    </row>
    <row r="47" spans="2:20">
      <c r="B47" s="95">
        <v>33</v>
      </c>
      <c r="C47" s="96" t="str" cm="1">
        <f t="array" ref="C47">IFERROR(_xlfn.SINGLE(INDEX(Торговля!$C$7:$C$777,_xlfn.AGGREGATE(15,6,(ROW(Торговля!$C$7:$C$777)-ROW(Торговля!$C$7)+1)/(FREQUENCY(Торговля!$C$7:$C$777,Торговля!$C$7:$C$777)&gt;=1),ROWS($C$15:$C47)))),"")</f>
        <v/>
      </c>
      <c r="D47" s="96" t="str">
        <f t="shared" si="0"/>
        <v/>
      </c>
      <c r="E47" s="97" cm="1">
        <f t="array" ref="E47">IFERROR(IF($C47=0,0,SUMPRODUCT(--(Торговля!$C$7:$C$777=$C47))),"")</f>
        <v>0</v>
      </c>
      <c r="F47" s="98" t="str" cm="1">
        <f t="array" ref="F47">IF($C47="","",SUMPRODUCT((Торговля!$C$7:$C$777=$C47)*(Торговля!$M$7:$M$777&gt;0)))</f>
        <v/>
      </c>
      <c r="G47" s="99" t="str">
        <f t="shared" si="1"/>
        <v/>
      </c>
      <c r="H47" s="100" t="str" cm="1">
        <f t="array" ref="H47">IF($C47="","",SUMPRODUCT((Торговля!$C$7:$C$777=$C47)*(Торговля!$M$7:$M$777&lt;0)))</f>
        <v/>
      </c>
      <c r="I47" s="101" t="str">
        <f t="shared" si="2"/>
        <v/>
      </c>
      <c r="J47" s="102">
        <f>_xlfn.MINIFS(Торговля!$K$7:$K$777,Торговля!$C$7:$C$777,$C47)</f>
        <v>0</v>
      </c>
      <c r="K47" s="103">
        <f>_xlfn.MINIFS(Торговля!$M$7:$M$777,Торговля!$C$7:$C$777,$C47)</f>
        <v>0</v>
      </c>
      <c r="L47" s="68">
        <f>_xlfn.MINIFS(Торговля!$N$7:$N$777,Торговля!$C$7:$C$777,$C47)</f>
        <v>0</v>
      </c>
      <c r="M47" s="102">
        <f>_xlfn.MAXIFS(Торговля!$K$7:$K$777,Торговля!$C$7:$C$777,$C47)</f>
        <v>0</v>
      </c>
      <c r="N47" s="103">
        <f>_xlfn.MAXIFS(Торговля!$M$7:$M$777,Торговля!$C$7:$C$777,$C47)</f>
        <v>0</v>
      </c>
      <c r="O47" s="104">
        <f>_xlfn.MAXIFS(Торговля!$N$7:$N$777,Торговля!$C$7:$C$777,$C47)</f>
        <v>0</v>
      </c>
      <c r="P47" s="102">
        <f>IFERROR(SUMIFS(Торговля!$K$7:$K$777,Торговля!$C$7:$C$777,$C47),"")</f>
        <v>0</v>
      </c>
      <c r="Q47" s="105">
        <f>IFERROR(SUMIF(Торговля!$C$7:$C$777,$C47,Торговля!$M$7:$M$777),"")</f>
        <v>0</v>
      </c>
      <c r="R47" s="106" t="str">
        <f>IFERROR(SUMIF(Торговля!$C$7:$C$777,$C47,Торговля!$M$7:$M$777)/VLOOKUP($C47,Торговля!$C$7:$V$777,20,0),"")</f>
        <v/>
      </c>
      <c r="S47" s="107" t="str">
        <f t="shared" si="3"/>
        <v/>
      </c>
      <c r="T47" s="108">
        <f>IF(S47=0,0,($T46+$Q47+SUMIF(Торговля!$C$7:$C$777,$C47,Торговля!$R$7:$R$777)))</f>
        <v>0</v>
      </c>
    </row>
    <row r="48" spans="2:20">
      <c r="B48" s="95">
        <v>34</v>
      </c>
      <c r="C48" s="96" t="str" cm="1">
        <f t="array" ref="C48">IFERROR(_xlfn.SINGLE(INDEX(Торговля!$C$7:$C$777,_xlfn.AGGREGATE(15,6,(ROW(Торговля!$C$7:$C$777)-ROW(Торговля!$C$7)+1)/(FREQUENCY(Торговля!$C$7:$C$777,Торговля!$C$7:$C$777)&gt;=1),ROWS($C$15:$C48)))),"")</f>
        <v/>
      </c>
      <c r="D48" s="96" t="str">
        <f t="shared" si="0"/>
        <v/>
      </c>
      <c r="E48" s="97" cm="1">
        <f t="array" ref="E48">IFERROR(IF($C48=0,0,SUMPRODUCT(--(Торговля!$C$7:$C$777=$C48))),"")</f>
        <v>0</v>
      </c>
      <c r="F48" s="98" t="str" cm="1">
        <f t="array" ref="F48">IF($C48="","",SUMPRODUCT((Торговля!$C$7:$C$777=$C48)*(Торговля!$M$7:$M$777&gt;0)))</f>
        <v/>
      </c>
      <c r="G48" s="99" t="str">
        <f t="shared" si="1"/>
        <v/>
      </c>
      <c r="H48" s="100" t="str" cm="1">
        <f t="array" ref="H48">IF($C48="","",SUMPRODUCT((Торговля!$C$7:$C$777=$C48)*(Торговля!$M$7:$M$777&lt;0)))</f>
        <v/>
      </c>
      <c r="I48" s="101" t="str">
        <f t="shared" si="2"/>
        <v/>
      </c>
      <c r="J48" s="102">
        <f>_xlfn.MINIFS(Торговля!$K$7:$K$777,Торговля!$C$7:$C$777,$C48)</f>
        <v>0</v>
      </c>
      <c r="K48" s="103">
        <f>_xlfn.MINIFS(Торговля!$M$7:$M$777,Торговля!$C$7:$C$777,$C48)</f>
        <v>0</v>
      </c>
      <c r="L48" s="68">
        <f>_xlfn.MINIFS(Торговля!$N$7:$N$777,Торговля!$C$7:$C$777,$C48)</f>
        <v>0</v>
      </c>
      <c r="M48" s="102">
        <f>_xlfn.MAXIFS(Торговля!$K$7:$K$777,Торговля!$C$7:$C$777,$C48)</f>
        <v>0</v>
      </c>
      <c r="N48" s="103">
        <f>_xlfn.MAXIFS(Торговля!$M$7:$M$777,Торговля!$C$7:$C$777,$C48)</f>
        <v>0</v>
      </c>
      <c r="O48" s="104">
        <f>_xlfn.MAXIFS(Торговля!$N$7:$N$777,Торговля!$C$7:$C$777,$C48)</f>
        <v>0</v>
      </c>
      <c r="P48" s="102">
        <f>IFERROR(SUMIFS(Торговля!$K$7:$K$777,Торговля!$C$7:$C$777,$C48),"")</f>
        <v>0</v>
      </c>
      <c r="Q48" s="105">
        <f>IFERROR(SUMIF(Торговля!$C$7:$C$777,$C48,Торговля!$M$7:$M$777),"")</f>
        <v>0</v>
      </c>
      <c r="R48" s="106" t="str">
        <f>IFERROR(SUMIF(Торговля!$C$7:$C$777,$C48,Торговля!$M$7:$M$777)/VLOOKUP($C48,Торговля!$C$7:$V$777,20,0),"")</f>
        <v/>
      </c>
      <c r="S48" s="107" t="str">
        <f t="shared" si="3"/>
        <v/>
      </c>
      <c r="T48" s="108">
        <f>IF(S48=0,0,($T47+$Q48+SUMIF(Торговля!$C$7:$C$777,$C48,Торговля!$R$7:$R$777)))</f>
        <v>0</v>
      </c>
    </row>
    <row r="49" spans="2:20">
      <c r="B49" s="95">
        <v>35</v>
      </c>
      <c r="C49" s="96" t="str" cm="1">
        <f t="array" ref="C49">IFERROR(_xlfn.SINGLE(INDEX(Торговля!$C$7:$C$777,_xlfn.AGGREGATE(15,6,(ROW(Торговля!$C$7:$C$777)-ROW(Торговля!$C$7)+1)/(FREQUENCY(Торговля!$C$7:$C$777,Торговля!$C$7:$C$777)&gt;=1),ROWS($C$15:$C49)))),"")</f>
        <v/>
      </c>
      <c r="D49" s="96" t="str">
        <f t="shared" si="0"/>
        <v/>
      </c>
      <c r="E49" s="97" cm="1">
        <f t="array" ref="E49">IFERROR(IF($C49=0,0,SUMPRODUCT(--(Торговля!$C$7:$C$777=$C49))),"")</f>
        <v>0</v>
      </c>
      <c r="F49" s="98" t="str" cm="1">
        <f t="array" ref="F49">IF($C49="","",SUMPRODUCT((Торговля!$C$7:$C$777=$C49)*(Торговля!$M$7:$M$777&gt;0)))</f>
        <v/>
      </c>
      <c r="G49" s="99" t="str">
        <f t="shared" si="1"/>
        <v/>
      </c>
      <c r="H49" s="100" t="str" cm="1">
        <f t="array" ref="H49">IF($C49="","",SUMPRODUCT((Торговля!$C$7:$C$777=$C49)*(Торговля!$M$7:$M$777&lt;0)))</f>
        <v/>
      </c>
      <c r="I49" s="101" t="str">
        <f t="shared" si="2"/>
        <v/>
      </c>
      <c r="J49" s="102">
        <f>_xlfn.MINIFS(Торговля!$K$7:$K$777,Торговля!$C$7:$C$777,$C49)</f>
        <v>0</v>
      </c>
      <c r="K49" s="103">
        <f>_xlfn.MINIFS(Торговля!$M$7:$M$777,Торговля!$C$7:$C$777,$C49)</f>
        <v>0</v>
      </c>
      <c r="L49" s="68">
        <f>_xlfn.MINIFS(Торговля!$N$7:$N$777,Торговля!$C$7:$C$777,$C49)</f>
        <v>0</v>
      </c>
      <c r="M49" s="102">
        <f>_xlfn.MAXIFS(Торговля!$K$7:$K$777,Торговля!$C$7:$C$777,$C49)</f>
        <v>0</v>
      </c>
      <c r="N49" s="103">
        <f>_xlfn.MAXIFS(Торговля!$M$7:$M$777,Торговля!$C$7:$C$777,$C49)</f>
        <v>0</v>
      </c>
      <c r="O49" s="104">
        <f>_xlfn.MAXIFS(Торговля!$N$7:$N$777,Торговля!$C$7:$C$777,$C49)</f>
        <v>0</v>
      </c>
      <c r="P49" s="102">
        <f>IFERROR(SUMIFS(Торговля!$K$7:$K$777,Торговля!$C$7:$C$777,$C49),"")</f>
        <v>0</v>
      </c>
      <c r="Q49" s="105">
        <f>IFERROR(SUMIF(Торговля!$C$7:$C$777,$C49,Торговля!$M$7:$M$777),"")</f>
        <v>0</v>
      </c>
      <c r="R49" s="106" t="str">
        <f>IFERROR(SUMIF(Торговля!$C$7:$C$777,$C49,Торговля!$M$7:$M$777)/VLOOKUP($C49,Торговля!$C$7:$V$777,20,0),"")</f>
        <v/>
      </c>
      <c r="S49" s="107" t="str">
        <f t="shared" si="3"/>
        <v/>
      </c>
      <c r="T49" s="108">
        <f>IF(S49=0,0,($T48+$Q49+SUMIF(Торговля!$C$7:$C$777,$C49,Торговля!$R$7:$R$777)))</f>
        <v>0</v>
      </c>
    </row>
    <row r="50" spans="2:20">
      <c r="B50" s="95">
        <v>36</v>
      </c>
      <c r="C50" s="96" t="str" cm="1">
        <f t="array" ref="C50">IFERROR(_xlfn.SINGLE(INDEX(Торговля!$C$7:$C$777,_xlfn.AGGREGATE(15,6,(ROW(Торговля!$C$7:$C$777)-ROW(Торговля!$C$7)+1)/(FREQUENCY(Торговля!$C$7:$C$777,Торговля!$C$7:$C$777)&gt;=1),ROWS($C$15:$C50)))),"")</f>
        <v/>
      </c>
      <c r="D50" s="96" t="str">
        <f t="shared" si="0"/>
        <v/>
      </c>
      <c r="E50" s="97" cm="1">
        <f t="array" ref="E50">IFERROR(IF($C50=0,0,SUMPRODUCT(--(Торговля!$C$7:$C$777=$C50))),"")</f>
        <v>0</v>
      </c>
      <c r="F50" s="98" t="str" cm="1">
        <f t="array" ref="F50">IF($C50="","",SUMPRODUCT((Торговля!$C$7:$C$777=$C50)*(Торговля!$M$7:$M$777&gt;0)))</f>
        <v/>
      </c>
      <c r="G50" s="99" t="str">
        <f t="shared" si="1"/>
        <v/>
      </c>
      <c r="H50" s="100" t="str" cm="1">
        <f t="array" ref="H50">IF($C50="","",SUMPRODUCT((Торговля!$C$7:$C$777=$C50)*(Торговля!$M$7:$M$777&lt;0)))</f>
        <v/>
      </c>
      <c r="I50" s="101" t="str">
        <f t="shared" si="2"/>
        <v/>
      </c>
      <c r="J50" s="102">
        <f>_xlfn.MINIFS(Торговля!$K$7:$K$777,Торговля!$C$7:$C$777,$C50)</f>
        <v>0</v>
      </c>
      <c r="K50" s="103">
        <f>_xlfn.MINIFS(Торговля!$M$7:$M$777,Торговля!$C$7:$C$777,$C50)</f>
        <v>0</v>
      </c>
      <c r="L50" s="68">
        <f>_xlfn.MINIFS(Торговля!$N$7:$N$777,Торговля!$C$7:$C$777,$C50)</f>
        <v>0</v>
      </c>
      <c r="M50" s="102">
        <f>_xlfn.MAXIFS(Торговля!$K$7:$K$777,Торговля!$C$7:$C$777,$C50)</f>
        <v>0</v>
      </c>
      <c r="N50" s="103">
        <f>_xlfn.MAXIFS(Торговля!$M$7:$M$777,Торговля!$C$7:$C$777,$C50)</f>
        <v>0</v>
      </c>
      <c r="O50" s="104">
        <f>_xlfn.MAXIFS(Торговля!$N$7:$N$777,Торговля!$C$7:$C$777,$C50)</f>
        <v>0</v>
      </c>
      <c r="P50" s="102">
        <f>IFERROR(SUMIFS(Торговля!$K$7:$K$777,Торговля!$C$7:$C$777,$C50),"")</f>
        <v>0</v>
      </c>
      <c r="Q50" s="105">
        <f>IFERROR(SUMIF(Торговля!$C$7:$C$777,$C50,Торговля!$M$7:$M$777),"")</f>
        <v>0</v>
      </c>
      <c r="R50" s="106" t="str">
        <f>IFERROR(SUMIF(Торговля!$C$7:$C$777,$C50,Торговля!$M$7:$M$777)/VLOOKUP($C50,Торговля!$C$7:$V$777,20,0),"")</f>
        <v/>
      </c>
      <c r="S50" s="107" t="str">
        <f t="shared" si="3"/>
        <v/>
      </c>
      <c r="T50" s="108">
        <f>IF(S50=0,0,($T49+$Q50+SUMIF(Торговля!$C$7:$C$777,$C50,Торговля!$R$7:$R$777)))</f>
        <v>0</v>
      </c>
    </row>
    <row r="51" spans="2:20">
      <c r="B51" s="95">
        <v>37</v>
      </c>
      <c r="C51" s="96" t="str" cm="1">
        <f t="array" ref="C51">IFERROR(_xlfn.SINGLE(INDEX(Торговля!$C$7:$C$777,_xlfn.AGGREGATE(15,6,(ROW(Торговля!$C$7:$C$777)-ROW(Торговля!$C$7)+1)/(FREQUENCY(Торговля!$C$7:$C$777,Торговля!$C$7:$C$777)&gt;=1),ROWS($C$15:$C51)))),"")</f>
        <v/>
      </c>
      <c r="D51" s="96" t="str">
        <f t="shared" si="0"/>
        <v/>
      </c>
      <c r="E51" s="97" cm="1">
        <f t="array" ref="E51">IFERROR(IF($C51=0,0,SUMPRODUCT(--(Торговля!$C$7:$C$777=$C51))),"")</f>
        <v>0</v>
      </c>
      <c r="F51" s="98" t="str" cm="1">
        <f t="array" ref="F51">IF($C51="","",SUMPRODUCT((Торговля!$C$7:$C$777=$C51)*(Торговля!$M$7:$M$777&gt;0)))</f>
        <v/>
      </c>
      <c r="G51" s="99" t="str">
        <f t="shared" si="1"/>
        <v/>
      </c>
      <c r="H51" s="100" t="str" cm="1">
        <f t="array" ref="H51">IF($C51="","",SUMPRODUCT((Торговля!$C$7:$C$777=$C51)*(Торговля!$M$7:$M$777&lt;0)))</f>
        <v/>
      </c>
      <c r="I51" s="101" t="str">
        <f t="shared" si="2"/>
        <v/>
      </c>
      <c r="J51" s="102">
        <f>_xlfn.MINIFS(Торговля!$K$7:$K$777,Торговля!$C$7:$C$777,$C51)</f>
        <v>0</v>
      </c>
      <c r="K51" s="103">
        <f>_xlfn.MINIFS(Торговля!$M$7:$M$777,Торговля!$C$7:$C$777,$C51)</f>
        <v>0</v>
      </c>
      <c r="L51" s="68">
        <f>_xlfn.MINIFS(Торговля!$N$7:$N$777,Торговля!$C$7:$C$777,$C51)</f>
        <v>0</v>
      </c>
      <c r="M51" s="102">
        <f>_xlfn.MAXIFS(Торговля!$K$7:$K$777,Торговля!$C$7:$C$777,$C51)</f>
        <v>0</v>
      </c>
      <c r="N51" s="103">
        <f>_xlfn.MAXIFS(Торговля!$M$7:$M$777,Торговля!$C$7:$C$777,$C51)</f>
        <v>0</v>
      </c>
      <c r="O51" s="104">
        <f>_xlfn.MAXIFS(Торговля!$N$7:$N$777,Торговля!$C$7:$C$777,$C51)</f>
        <v>0</v>
      </c>
      <c r="P51" s="102">
        <f>IFERROR(SUMIFS(Торговля!$K$7:$K$777,Торговля!$C$7:$C$777,$C51),"")</f>
        <v>0</v>
      </c>
      <c r="Q51" s="105">
        <f>IFERROR(SUMIF(Торговля!$C$7:$C$777,$C51,Торговля!$M$7:$M$777),"")</f>
        <v>0</v>
      </c>
      <c r="R51" s="106" t="str">
        <f>IFERROR(SUMIF(Торговля!$C$7:$C$777,$C51,Торговля!$M$7:$M$777)/VLOOKUP($C51,Торговля!$C$7:$V$777,20,0),"")</f>
        <v/>
      </c>
      <c r="S51" s="107" t="str">
        <f t="shared" si="3"/>
        <v/>
      </c>
      <c r="T51" s="108">
        <f>IF(S51=0,0,($T50+$Q51+SUMIF(Торговля!$C$7:$C$777,$C51,Торговля!$R$7:$R$777)))</f>
        <v>0</v>
      </c>
    </row>
    <row r="52" spans="2:20">
      <c r="B52" s="95">
        <v>38</v>
      </c>
      <c r="C52" s="96" t="str" cm="1">
        <f t="array" ref="C52">IFERROR(_xlfn.SINGLE(INDEX(Торговля!$C$7:$C$777,_xlfn.AGGREGATE(15,6,(ROW(Торговля!$C$7:$C$777)-ROW(Торговля!$C$7)+1)/(FREQUENCY(Торговля!$C$7:$C$777,Торговля!$C$7:$C$777)&gt;=1),ROWS($C$15:$C52)))),"")</f>
        <v/>
      </c>
      <c r="D52" s="96" t="str">
        <f t="shared" si="0"/>
        <v/>
      </c>
      <c r="E52" s="97" cm="1">
        <f t="array" ref="E52">IFERROR(IF($C52=0,0,SUMPRODUCT(--(Торговля!$C$7:$C$777=$C52))),"")</f>
        <v>0</v>
      </c>
      <c r="F52" s="98" t="str" cm="1">
        <f t="array" ref="F52">IF($C52="","",SUMPRODUCT((Торговля!$C$7:$C$777=$C52)*(Торговля!$M$7:$M$777&gt;0)))</f>
        <v/>
      </c>
      <c r="G52" s="99" t="str">
        <f t="shared" si="1"/>
        <v/>
      </c>
      <c r="H52" s="100" t="str" cm="1">
        <f t="array" ref="H52">IF($C52="","",SUMPRODUCT((Торговля!$C$7:$C$777=$C52)*(Торговля!$M$7:$M$777&lt;0)))</f>
        <v/>
      </c>
      <c r="I52" s="101" t="str">
        <f t="shared" si="2"/>
        <v/>
      </c>
      <c r="J52" s="102">
        <f>_xlfn.MINIFS(Торговля!$K$7:$K$777,Торговля!$C$7:$C$777,$C52)</f>
        <v>0</v>
      </c>
      <c r="K52" s="103">
        <f>_xlfn.MINIFS(Торговля!$M$7:$M$777,Торговля!$C$7:$C$777,$C52)</f>
        <v>0</v>
      </c>
      <c r="L52" s="68">
        <f>_xlfn.MINIFS(Торговля!$N$7:$N$777,Торговля!$C$7:$C$777,$C52)</f>
        <v>0</v>
      </c>
      <c r="M52" s="102">
        <f>_xlfn.MAXIFS(Торговля!$K$7:$K$777,Торговля!$C$7:$C$777,$C52)</f>
        <v>0</v>
      </c>
      <c r="N52" s="103">
        <f>_xlfn.MAXIFS(Торговля!$M$7:$M$777,Торговля!$C$7:$C$777,$C52)</f>
        <v>0</v>
      </c>
      <c r="O52" s="104">
        <f>_xlfn.MAXIFS(Торговля!$N$7:$N$777,Торговля!$C$7:$C$777,$C52)</f>
        <v>0</v>
      </c>
      <c r="P52" s="102">
        <f>IFERROR(SUMIFS(Торговля!$K$7:$K$777,Торговля!$C$7:$C$777,$C52),"")</f>
        <v>0</v>
      </c>
      <c r="Q52" s="105">
        <f>IFERROR(SUMIF(Торговля!$C$7:$C$777,$C52,Торговля!$M$7:$M$777),"")</f>
        <v>0</v>
      </c>
      <c r="R52" s="106" t="str">
        <f>IFERROR(SUMIF(Торговля!$C$7:$C$777,$C52,Торговля!$M$7:$M$777)/VLOOKUP($C52,Торговля!$C$7:$V$777,20,0),"")</f>
        <v/>
      </c>
      <c r="S52" s="107" t="str">
        <f t="shared" si="3"/>
        <v/>
      </c>
      <c r="T52" s="108">
        <f>IF(S52=0,0,($T51+$Q52+SUMIF(Торговля!$C$7:$C$777,$C52,Торговля!$R$7:$R$777)))</f>
        <v>0</v>
      </c>
    </row>
    <row r="53" spans="2:20">
      <c r="B53" s="95">
        <v>39</v>
      </c>
      <c r="C53" s="96" t="str" cm="1">
        <f t="array" ref="C53">IFERROR(_xlfn.SINGLE(INDEX(Торговля!$C$7:$C$777,_xlfn.AGGREGATE(15,6,(ROW(Торговля!$C$7:$C$777)-ROW(Торговля!$C$7)+1)/(FREQUENCY(Торговля!$C$7:$C$777,Торговля!$C$7:$C$777)&gt;=1),ROWS($C$15:$C53)))),"")</f>
        <v/>
      </c>
      <c r="D53" s="96" t="str">
        <f t="shared" si="0"/>
        <v/>
      </c>
      <c r="E53" s="97" cm="1">
        <f t="array" ref="E53">IFERROR(IF($C53=0,0,SUMPRODUCT(--(Торговля!$C$7:$C$777=$C53))),"")</f>
        <v>0</v>
      </c>
      <c r="F53" s="98" t="str" cm="1">
        <f t="array" ref="F53">IF($C53="","",SUMPRODUCT((Торговля!$C$7:$C$777=$C53)*(Торговля!$M$7:$M$777&gt;0)))</f>
        <v/>
      </c>
      <c r="G53" s="99" t="str">
        <f t="shared" si="1"/>
        <v/>
      </c>
      <c r="H53" s="100" t="str" cm="1">
        <f t="array" ref="H53">IF($C53="","",SUMPRODUCT((Торговля!$C$7:$C$777=$C53)*(Торговля!$M$7:$M$777&lt;0)))</f>
        <v/>
      </c>
      <c r="I53" s="101" t="str">
        <f t="shared" si="2"/>
        <v/>
      </c>
      <c r="J53" s="102">
        <f>_xlfn.MINIFS(Торговля!$K$7:$K$777,Торговля!$C$7:$C$777,$C53)</f>
        <v>0</v>
      </c>
      <c r="K53" s="103">
        <f>_xlfn.MINIFS(Торговля!$M$7:$M$777,Торговля!$C$7:$C$777,$C53)</f>
        <v>0</v>
      </c>
      <c r="L53" s="68">
        <f>_xlfn.MINIFS(Торговля!$N$7:$N$777,Торговля!$C$7:$C$777,$C53)</f>
        <v>0</v>
      </c>
      <c r="M53" s="102">
        <f>_xlfn.MAXIFS(Торговля!$K$7:$K$777,Торговля!$C$7:$C$777,$C53)</f>
        <v>0</v>
      </c>
      <c r="N53" s="103">
        <f>_xlfn.MAXIFS(Торговля!$M$7:$M$777,Торговля!$C$7:$C$777,$C53)</f>
        <v>0</v>
      </c>
      <c r="O53" s="104">
        <f>_xlfn.MAXIFS(Торговля!$N$7:$N$777,Торговля!$C$7:$C$777,$C53)</f>
        <v>0</v>
      </c>
      <c r="P53" s="102">
        <f>IFERROR(SUMIFS(Торговля!$K$7:$K$777,Торговля!$C$7:$C$777,$C53),"")</f>
        <v>0</v>
      </c>
      <c r="Q53" s="105">
        <f>IFERROR(SUMIF(Торговля!$C$7:$C$777,$C53,Торговля!$M$7:$M$777),"")</f>
        <v>0</v>
      </c>
      <c r="R53" s="106" t="str">
        <f>IFERROR(SUMIF(Торговля!$C$7:$C$777,$C53,Торговля!$M$7:$M$777)/VLOOKUP($C53,Торговля!$C$7:$V$777,20,0),"")</f>
        <v/>
      </c>
      <c r="S53" s="107" t="str">
        <f t="shared" si="3"/>
        <v/>
      </c>
      <c r="T53" s="108">
        <f>IF(S53=0,0,($T52+$Q53+SUMIF(Торговля!$C$7:$C$777,$C53,Торговля!$R$7:$R$777)))</f>
        <v>0</v>
      </c>
    </row>
    <row r="54" spans="2:20">
      <c r="B54" s="95">
        <v>40</v>
      </c>
      <c r="C54" s="96" t="str" cm="1">
        <f t="array" ref="C54">IFERROR(_xlfn.SINGLE(INDEX(Торговля!$C$7:$C$777,_xlfn.AGGREGATE(15,6,(ROW(Торговля!$C$7:$C$777)-ROW(Торговля!$C$7)+1)/(FREQUENCY(Торговля!$C$7:$C$777,Торговля!$C$7:$C$777)&gt;=1),ROWS($C$15:$C54)))),"")</f>
        <v/>
      </c>
      <c r="D54" s="96" t="str">
        <f t="shared" si="0"/>
        <v/>
      </c>
      <c r="E54" s="97" cm="1">
        <f t="array" ref="E54">IFERROR(IF($C54=0,0,SUMPRODUCT(--(Торговля!$C$7:$C$777=$C54))),"")</f>
        <v>0</v>
      </c>
      <c r="F54" s="98" t="str" cm="1">
        <f t="array" ref="F54">IF($C54="","",SUMPRODUCT((Торговля!$C$7:$C$777=$C54)*(Торговля!$M$7:$M$777&gt;0)))</f>
        <v/>
      </c>
      <c r="G54" s="99" t="str">
        <f t="shared" si="1"/>
        <v/>
      </c>
      <c r="H54" s="100" t="str" cm="1">
        <f t="array" ref="H54">IF($C54="","",SUMPRODUCT((Торговля!$C$7:$C$777=$C54)*(Торговля!$M$7:$M$777&lt;0)))</f>
        <v/>
      </c>
      <c r="I54" s="101" t="str">
        <f t="shared" si="2"/>
        <v/>
      </c>
      <c r="J54" s="102">
        <f>_xlfn.MINIFS(Торговля!$K$7:$K$777,Торговля!$C$7:$C$777,$C54)</f>
        <v>0</v>
      </c>
      <c r="K54" s="103">
        <f>_xlfn.MINIFS(Торговля!$M$7:$M$777,Торговля!$C$7:$C$777,$C54)</f>
        <v>0</v>
      </c>
      <c r="L54" s="68">
        <f>_xlfn.MINIFS(Торговля!$N$7:$N$777,Торговля!$C$7:$C$777,$C54)</f>
        <v>0</v>
      </c>
      <c r="M54" s="102">
        <f>_xlfn.MAXIFS(Торговля!$K$7:$K$777,Торговля!$C$7:$C$777,$C54)</f>
        <v>0</v>
      </c>
      <c r="N54" s="103">
        <f>_xlfn.MAXIFS(Торговля!$M$7:$M$777,Торговля!$C$7:$C$777,$C54)</f>
        <v>0</v>
      </c>
      <c r="O54" s="104">
        <f>_xlfn.MAXIFS(Торговля!$N$7:$N$777,Торговля!$C$7:$C$777,$C54)</f>
        <v>0</v>
      </c>
      <c r="P54" s="102">
        <f>IFERROR(SUMIFS(Торговля!$K$7:$K$777,Торговля!$C$7:$C$777,$C54),"")</f>
        <v>0</v>
      </c>
      <c r="Q54" s="105">
        <f>IFERROR(SUMIF(Торговля!$C$7:$C$777,$C54,Торговля!$M$7:$M$777),"")</f>
        <v>0</v>
      </c>
      <c r="R54" s="106" t="str">
        <f>IFERROR(SUMIF(Торговля!$C$7:$C$777,$C54,Торговля!$M$7:$M$777)/VLOOKUP($C54,Торговля!$C$7:$V$777,20,0),"")</f>
        <v/>
      </c>
      <c r="S54" s="107" t="str">
        <f t="shared" si="3"/>
        <v/>
      </c>
      <c r="T54" s="108">
        <f>IF(S54=0,0,($T53+$Q54+SUMIF(Торговля!$C$7:$C$777,$C54,Торговля!$R$7:$R$777)))</f>
        <v>0</v>
      </c>
    </row>
    <row r="55" spans="2:20">
      <c r="B55" s="95">
        <v>41</v>
      </c>
      <c r="C55" s="96" t="str" cm="1">
        <f t="array" ref="C55">IFERROR(_xlfn.SINGLE(INDEX(Торговля!$C$7:$C$777,_xlfn.AGGREGATE(15,6,(ROW(Торговля!$C$7:$C$777)-ROW(Торговля!$C$7)+1)/(FREQUENCY(Торговля!$C$7:$C$777,Торговля!$C$7:$C$777)&gt;=1),ROWS($C$15:$C55)))),"")</f>
        <v/>
      </c>
      <c r="D55" s="96" t="str">
        <f t="shared" si="0"/>
        <v/>
      </c>
      <c r="E55" s="97" cm="1">
        <f t="array" ref="E55">IFERROR(IF($C55=0,0,SUMPRODUCT(--(Торговля!$C$7:$C$777=$C55))),"")</f>
        <v>0</v>
      </c>
      <c r="F55" s="98" t="str" cm="1">
        <f t="array" ref="F55">IF($C55="","",SUMPRODUCT((Торговля!$C$7:$C$777=$C55)*(Торговля!$M$7:$M$777&gt;0)))</f>
        <v/>
      </c>
      <c r="G55" s="99" t="str">
        <f t="shared" si="1"/>
        <v/>
      </c>
      <c r="H55" s="100" t="str" cm="1">
        <f t="array" ref="H55">IF($C55="","",SUMPRODUCT((Торговля!$C$7:$C$777=$C55)*(Торговля!$M$7:$M$777&lt;0)))</f>
        <v/>
      </c>
      <c r="I55" s="101" t="str">
        <f t="shared" si="2"/>
        <v/>
      </c>
      <c r="J55" s="102">
        <f>_xlfn.MINIFS(Торговля!$K$7:$K$777,Торговля!$C$7:$C$777,$C55)</f>
        <v>0</v>
      </c>
      <c r="K55" s="103">
        <f>_xlfn.MINIFS(Торговля!$M$7:$M$777,Торговля!$C$7:$C$777,$C55)</f>
        <v>0</v>
      </c>
      <c r="L55" s="68">
        <f>_xlfn.MINIFS(Торговля!$N$7:$N$777,Торговля!$C$7:$C$777,$C55)</f>
        <v>0</v>
      </c>
      <c r="M55" s="102">
        <f>_xlfn.MAXIFS(Торговля!$K$7:$K$777,Торговля!$C$7:$C$777,$C55)</f>
        <v>0</v>
      </c>
      <c r="N55" s="103">
        <f>_xlfn.MAXIFS(Торговля!$M$7:$M$777,Торговля!$C$7:$C$777,$C55)</f>
        <v>0</v>
      </c>
      <c r="O55" s="104">
        <f>_xlfn.MAXIFS(Торговля!$N$7:$N$777,Торговля!$C$7:$C$777,$C55)</f>
        <v>0</v>
      </c>
      <c r="P55" s="102">
        <f>IFERROR(SUMIFS(Торговля!$K$7:$K$777,Торговля!$C$7:$C$777,$C55),"")</f>
        <v>0</v>
      </c>
      <c r="Q55" s="105">
        <f>IFERROR(SUMIF(Торговля!$C$7:$C$777,$C55,Торговля!$M$7:$M$777),"")</f>
        <v>0</v>
      </c>
      <c r="R55" s="106" t="str">
        <f>IFERROR(SUMIF(Торговля!$C$7:$C$777,$C55,Торговля!$M$7:$M$777)/VLOOKUP($C55,Торговля!$C$7:$V$777,20,0),"")</f>
        <v/>
      </c>
      <c r="S55" s="107" t="str">
        <f t="shared" si="3"/>
        <v/>
      </c>
      <c r="T55" s="108">
        <f>IF(S55=0,0,($T54+$Q55+SUMIF(Торговля!$C$7:$C$777,$C55,Торговля!$R$7:$R$777)))</f>
        <v>0</v>
      </c>
    </row>
    <row r="56" spans="2:20">
      <c r="B56" s="95">
        <v>42</v>
      </c>
      <c r="C56" s="96" t="str" cm="1">
        <f t="array" ref="C56">IFERROR(_xlfn.SINGLE(INDEX(Торговля!$C$7:$C$777,_xlfn.AGGREGATE(15,6,(ROW(Торговля!$C$7:$C$777)-ROW(Торговля!$C$7)+1)/(FREQUENCY(Торговля!$C$7:$C$777,Торговля!$C$7:$C$777)&gt;=1),ROWS($C$15:$C56)))),"")</f>
        <v/>
      </c>
      <c r="D56" s="96" t="str">
        <f t="shared" si="0"/>
        <v/>
      </c>
      <c r="E56" s="97" cm="1">
        <f t="array" ref="E56">IFERROR(IF($C56=0,0,SUMPRODUCT(--(Торговля!$C$7:$C$777=$C56))),"")</f>
        <v>0</v>
      </c>
      <c r="F56" s="98" t="str" cm="1">
        <f t="array" ref="F56">IF($C56="","",SUMPRODUCT((Торговля!$C$7:$C$777=$C56)*(Торговля!$M$7:$M$777&gt;0)))</f>
        <v/>
      </c>
      <c r="G56" s="99" t="str">
        <f t="shared" si="1"/>
        <v/>
      </c>
      <c r="H56" s="100" t="str" cm="1">
        <f t="array" ref="H56">IF($C56="","",SUMPRODUCT((Торговля!$C$7:$C$777=$C56)*(Торговля!$M$7:$M$777&lt;0)))</f>
        <v/>
      </c>
      <c r="I56" s="101" t="str">
        <f t="shared" si="2"/>
        <v/>
      </c>
      <c r="J56" s="102">
        <f>_xlfn.MINIFS(Торговля!$K$7:$K$777,Торговля!$C$7:$C$777,$C56)</f>
        <v>0</v>
      </c>
      <c r="K56" s="103">
        <f>_xlfn.MINIFS(Торговля!$M$7:$M$777,Торговля!$C$7:$C$777,$C56)</f>
        <v>0</v>
      </c>
      <c r="L56" s="68">
        <f>_xlfn.MINIFS(Торговля!$N$7:$N$777,Торговля!$C$7:$C$777,$C56)</f>
        <v>0</v>
      </c>
      <c r="M56" s="102">
        <f>_xlfn.MAXIFS(Торговля!$K$7:$K$777,Торговля!$C$7:$C$777,$C56)</f>
        <v>0</v>
      </c>
      <c r="N56" s="103">
        <f>_xlfn.MAXIFS(Торговля!$M$7:$M$777,Торговля!$C$7:$C$777,$C56)</f>
        <v>0</v>
      </c>
      <c r="O56" s="104">
        <f>_xlfn.MAXIFS(Торговля!$N$7:$N$777,Торговля!$C$7:$C$777,$C56)</f>
        <v>0</v>
      </c>
      <c r="P56" s="102">
        <f>IFERROR(SUMIFS(Торговля!$K$7:$K$777,Торговля!$C$7:$C$777,$C56),"")</f>
        <v>0</v>
      </c>
      <c r="Q56" s="105">
        <f>IFERROR(SUMIF(Торговля!$C$7:$C$777,$C56,Торговля!$M$7:$M$777),"")</f>
        <v>0</v>
      </c>
      <c r="R56" s="106" t="str">
        <f>IFERROR(SUMIF(Торговля!$C$7:$C$777,$C56,Торговля!$M$7:$M$777)/VLOOKUP($C56,Торговля!$C$7:$V$777,20,0),"")</f>
        <v/>
      </c>
      <c r="S56" s="107" t="str">
        <f t="shared" si="3"/>
        <v/>
      </c>
      <c r="T56" s="108">
        <f>IF(S56=0,0,($T55+$Q56+SUMIF(Торговля!$C$7:$C$777,$C56,Торговля!$R$7:$R$777)))</f>
        <v>0</v>
      </c>
    </row>
    <row r="57" spans="2:20">
      <c r="B57" s="95">
        <v>43</v>
      </c>
      <c r="C57" s="96" t="str" cm="1">
        <f t="array" ref="C57">IFERROR(_xlfn.SINGLE(INDEX(Торговля!$C$7:$C$777,_xlfn.AGGREGATE(15,6,(ROW(Торговля!$C$7:$C$777)-ROW(Торговля!$C$7)+1)/(FREQUENCY(Торговля!$C$7:$C$777,Торговля!$C$7:$C$777)&gt;=1),ROWS($C$15:$C57)))),"")</f>
        <v/>
      </c>
      <c r="D57" s="96" t="str">
        <f t="shared" si="0"/>
        <v/>
      </c>
      <c r="E57" s="97" cm="1">
        <f t="array" ref="E57">IFERROR(IF($C57=0,0,SUMPRODUCT(--(Торговля!$C$7:$C$777=$C57))),"")</f>
        <v>0</v>
      </c>
      <c r="F57" s="98" t="str" cm="1">
        <f t="array" ref="F57">IF($C57="","",SUMPRODUCT((Торговля!$C$7:$C$777=$C57)*(Торговля!$M$7:$M$777&gt;0)))</f>
        <v/>
      </c>
      <c r="G57" s="99" t="str">
        <f t="shared" si="1"/>
        <v/>
      </c>
      <c r="H57" s="100" t="str" cm="1">
        <f t="array" ref="H57">IF($C57="","",SUMPRODUCT((Торговля!$C$7:$C$777=$C57)*(Торговля!$M$7:$M$777&lt;0)))</f>
        <v/>
      </c>
      <c r="I57" s="101" t="str">
        <f t="shared" si="2"/>
        <v/>
      </c>
      <c r="J57" s="102">
        <f>_xlfn.MINIFS(Торговля!$K$7:$K$777,Торговля!$C$7:$C$777,$C57)</f>
        <v>0</v>
      </c>
      <c r="K57" s="103">
        <f>_xlfn.MINIFS(Торговля!$M$7:$M$777,Торговля!$C$7:$C$777,$C57)</f>
        <v>0</v>
      </c>
      <c r="L57" s="68">
        <f>_xlfn.MINIFS(Торговля!$N$7:$N$777,Торговля!$C$7:$C$777,$C57)</f>
        <v>0</v>
      </c>
      <c r="M57" s="102">
        <f>_xlfn.MAXIFS(Торговля!$K$7:$K$777,Торговля!$C$7:$C$777,$C57)</f>
        <v>0</v>
      </c>
      <c r="N57" s="103">
        <f>_xlfn.MAXIFS(Торговля!$M$7:$M$777,Торговля!$C$7:$C$777,$C57)</f>
        <v>0</v>
      </c>
      <c r="O57" s="104">
        <f>_xlfn.MAXIFS(Торговля!$N$7:$N$777,Торговля!$C$7:$C$777,$C57)</f>
        <v>0</v>
      </c>
      <c r="P57" s="102">
        <f>IFERROR(SUMIFS(Торговля!$K$7:$K$777,Торговля!$C$7:$C$777,$C57),"")</f>
        <v>0</v>
      </c>
      <c r="Q57" s="105">
        <f>IFERROR(SUMIF(Торговля!$C$7:$C$777,$C57,Торговля!$M$7:$M$777),"")</f>
        <v>0</v>
      </c>
      <c r="R57" s="106" t="str">
        <f>IFERROR(SUMIF(Торговля!$C$7:$C$777,$C57,Торговля!$M$7:$M$777)/VLOOKUP($C57,Торговля!$C$7:$V$777,20,0),"")</f>
        <v/>
      </c>
      <c r="S57" s="107" t="str">
        <f t="shared" si="3"/>
        <v/>
      </c>
      <c r="T57" s="108">
        <f>IF(S57=0,0,($T56+$Q57+SUMIF(Торговля!$C$7:$C$777,$C57,Торговля!$R$7:$R$777)))</f>
        <v>0</v>
      </c>
    </row>
    <row r="58" spans="2:20">
      <c r="B58" s="95">
        <v>44</v>
      </c>
      <c r="C58" s="96" t="str" cm="1">
        <f t="array" ref="C58">IFERROR(_xlfn.SINGLE(INDEX(Торговля!$C$7:$C$777,_xlfn.AGGREGATE(15,6,(ROW(Торговля!$C$7:$C$777)-ROW(Торговля!$C$7)+1)/(FREQUENCY(Торговля!$C$7:$C$777,Торговля!$C$7:$C$777)&gt;=1),ROWS($C$15:$C58)))),"")</f>
        <v/>
      </c>
      <c r="D58" s="96" t="str">
        <f t="shared" si="0"/>
        <v/>
      </c>
      <c r="E58" s="97" cm="1">
        <f t="array" ref="E58">IFERROR(IF($C58=0,0,SUMPRODUCT(--(Торговля!$C$7:$C$777=$C58))),"")</f>
        <v>0</v>
      </c>
      <c r="F58" s="98" t="str" cm="1">
        <f t="array" ref="F58">IF($C58="","",SUMPRODUCT((Торговля!$C$7:$C$777=$C58)*(Торговля!$M$7:$M$777&gt;0)))</f>
        <v/>
      </c>
      <c r="G58" s="99" t="str">
        <f t="shared" si="1"/>
        <v/>
      </c>
      <c r="H58" s="100" t="str" cm="1">
        <f t="array" ref="H58">IF($C58="","",SUMPRODUCT((Торговля!$C$7:$C$777=$C58)*(Торговля!$M$7:$M$777&lt;0)))</f>
        <v/>
      </c>
      <c r="I58" s="101" t="str">
        <f t="shared" si="2"/>
        <v/>
      </c>
      <c r="J58" s="102">
        <f>_xlfn.MINIFS(Торговля!$K$7:$K$777,Торговля!$C$7:$C$777,$C58)</f>
        <v>0</v>
      </c>
      <c r="K58" s="103">
        <f>_xlfn.MINIFS(Торговля!$M$7:$M$777,Торговля!$C$7:$C$777,$C58)</f>
        <v>0</v>
      </c>
      <c r="L58" s="68">
        <f>_xlfn.MINIFS(Торговля!$N$7:$N$777,Торговля!$C$7:$C$777,$C58)</f>
        <v>0</v>
      </c>
      <c r="M58" s="102">
        <f>_xlfn.MAXIFS(Торговля!$K$7:$K$777,Торговля!$C$7:$C$777,$C58)</f>
        <v>0</v>
      </c>
      <c r="N58" s="103">
        <f>_xlfn.MAXIFS(Торговля!$M$7:$M$777,Торговля!$C$7:$C$777,$C58)</f>
        <v>0</v>
      </c>
      <c r="O58" s="104">
        <f>_xlfn.MAXIFS(Торговля!$N$7:$N$777,Торговля!$C$7:$C$777,$C58)</f>
        <v>0</v>
      </c>
      <c r="P58" s="102">
        <f>IFERROR(SUMIFS(Торговля!$K$7:$K$777,Торговля!$C$7:$C$777,$C58),"")</f>
        <v>0</v>
      </c>
      <c r="Q58" s="105">
        <f>IFERROR(SUMIF(Торговля!$C$7:$C$777,$C58,Торговля!$M$7:$M$777),"")</f>
        <v>0</v>
      </c>
      <c r="R58" s="106" t="str">
        <f>IFERROR(SUMIF(Торговля!$C$7:$C$777,$C58,Торговля!$M$7:$M$777)/VLOOKUP($C58,Торговля!$C$7:$V$777,20,0),"")</f>
        <v/>
      </c>
      <c r="S58" s="107" t="str">
        <f t="shared" si="3"/>
        <v/>
      </c>
      <c r="T58" s="108">
        <f>IF(S58=0,0,($T57+$Q58+SUMIF(Торговля!$C$7:$C$777,$C58,Торговля!$R$7:$R$777)))</f>
        <v>0</v>
      </c>
    </row>
    <row r="59" spans="2:20">
      <c r="B59" s="95">
        <v>45</v>
      </c>
      <c r="C59" s="96" t="str" cm="1">
        <f t="array" ref="C59">IFERROR(_xlfn.SINGLE(INDEX(Торговля!$C$7:$C$777,_xlfn.AGGREGATE(15,6,(ROW(Торговля!$C$7:$C$777)-ROW(Торговля!$C$7)+1)/(FREQUENCY(Торговля!$C$7:$C$777,Торговля!$C$7:$C$777)&gt;=1),ROWS($C$15:$C59)))),"")</f>
        <v/>
      </c>
      <c r="D59" s="96" t="str">
        <f t="shared" si="0"/>
        <v/>
      </c>
      <c r="E59" s="97" cm="1">
        <f t="array" ref="E59">IFERROR(IF($C59=0,0,SUMPRODUCT(--(Торговля!$C$7:$C$777=$C59))),"")</f>
        <v>0</v>
      </c>
      <c r="F59" s="98" t="str" cm="1">
        <f t="array" ref="F59">IF($C59="","",SUMPRODUCT((Торговля!$C$7:$C$777=$C59)*(Торговля!$M$7:$M$777&gt;0)))</f>
        <v/>
      </c>
      <c r="G59" s="99" t="str">
        <f t="shared" si="1"/>
        <v/>
      </c>
      <c r="H59" s="100" t="str" cm="1">
        <f t="array" ref="H59">IF($C59="","",SUMPRODUCT((Торговля!$C$7:$C$777=$C59)*(Торговля!$M$7:$M$777&lt;0)))</f>
        <v/>
      </c>
      <c r="I59" s="101" t="str">
        <f t="shared" si="2"/>
        <v/>
      </c>
      <c r="J59" s="102">
        <f>_xlfn.MINIFS(Торговля!$K$7:$K$777,Торговля!$C$7:$C$777,$C59)</f>
        <v>0</v>
      </c>
      <c r="K59" s="103">
        <f>_xlfn.MINIFS(Торговля!$M$7:$M$777,Торговля!$C$7:$C$777,$C59)</f>
        <v>0</v>
      </c>
      <c r="L59" s="68">
        <f>_xlfn.MINIFS(Торговля!$N$7:$N$777,Торговля!$C$7:$C$777,$C59)</f>
        <v>0</v>
      </c>
      <c r="M59" s="102">
        <f>_xlfn.MAXIFS(Торговля!$K$7:$K$777,Торговля!$C$7:$C$777,$C59)</f>
        <v>0</v>
      </c>
      <c r="N59" s="103">
        <f>_xlfn.MAXIFS(Торговля!$M$7:$M$777,Торговля!$C$7:$C$777,$C59)</f>
        <v>0</v>
      </c>
      <c r="O59" s="104">
        <f>_xlfn.MAXIFS(Торговля!$N$7:$N$777,Торговля!$C$7:$C$777,$C59)</f>
        <v>0</v>
      </c>
      <c r="P59" s="102">
        <f>IFERROR(SUMIFS(Торговля!$K$7:$K$777,Торговля!$C$7:$C$777,$C59),"")</f>
        <v>0</v>
      </c>
      <c r="Q59" s="105">
        <f>IFERROR(SUMIF(Торговля!$C$7:$C$777,$C59,Торговля!$M$7:$M$777),"")</f>
        <v>0</v>
      </c>
      <c r="R59" s="106" t="str">
        <f>IFERROR(SUMIF(Торговля!$C$7:$C$777,$C59,Торговля!$M$7:$M$777)/VLOOKUP($C59,Торговля!$C$7:$V$777,20,0),"")</f>
        <v/>
      </c>
      <c r="S59" s="107" t="str">
        <f t="shared" si="3"/>
        <v/>
      </c>
      <c r="T59" s="108">
        <f>IF(S59=0,0,($T58+$Q59+SUMIF(Торговля!$C$7:$C$777,$C59,Торговля!$R$7:$R$777)))</f>
        <v>0</v>
      </c>
    </row>
    <row r="60" spans="2:20">
      <c r="B60" s="95">
        <v>46</v>
      </c>
      <c r="C60" s="96" t="str" cm="1">
        <f t="array" ref="C60">IFERROR(_xlfn.SINGLE(INDEX(Торговля!$C$7:$C$777,_xlfn.AGGREGATE(15,6,(ROW(Торговля!$C$7:$C$777)-ROW(Торговля!$C$7)+1)/(FREQUENCY(Торговля!$C$7:$C$777,Торговля!$C$7:$C$777)&gt;=1),ROWS($C$15:$C60)))),"")</f>
        <v/>
      </c>
      <c r="D60" s="96" t="str">
        <f t="shared" si="0"/>
        <v/>
      </c>
      <c r="E60" s="97" cm="1">
        <f t="array" ref="E60">IFERROR(IF($C60=0,0,SUMPRODUCT(--(Торговля!$C$7:$C$777=$C60))),"")</f>
        <v>0</v>
      </c>
      <c r="F60" s="98" t="str" cm="1">
        <f t="array" ref="F60">IF($C60="","",SUMPRODUCT((Торговля!$C$7:$C$777=$C60)*(Торговля!$M$7:$M$777&gt;0)))</f>
        <v/>
      </c>
      <c r="G60" s="99" t="str">
        <f t="shared" si="1"/>
        <v/>
      </c>
      <c r="H60" s="100" t="str" cm="1">
        <f t="array" ref="H60">IF($C60="","",SUMPRODUCT((Торговля!$C$7:$C$777=$C60)*(Торговля!$M$7:$M$777&lt;0)))</f>
        <v/>
      </c>
      <c r="I60" s="101" t="str">
        <f t="shared" si="2"/>
        <v/>
      </c>
      <c r="J60" s="102">
        <f>_xlfn.MINIFS(Торговля!$K$7:$K$777,Торговля!$C$7:$C$777,$C60)</f>
        <v>0</v>
      </c>
      <c r="K60" s="103">
        <f>_xlfn.MINIFS(Торговля!$M$7:$M$777,Торговля!$C$7:$C$777,$C60)</f>
        <v>0</v>
      </c>
      <c r="L60" s="68">
        <f>_xlfn.MINIFS(Торговля!$N$7:$N$777,Торговля!$C$7:$C$777,$C60)</f>
        <v>0</v>
      </c>
      <c r="M60" s="102">
        <f>_xlfn.MAXIFS(Торговля!$K$7:$K$777,Торговля!$C$7:$C$777,$C60)</f>
        <v>0</v>
      </c>
      <c r="N60" s="103">
        <f>_xlfn.MAXIFS(Торговля!$M$7:$M$777,Торговля!$C$7:$C$777,$C60)</f>
        <v>0</v>
      </c>
      <c r="O60" s="104">
        <f>_xlfn.MAXIFS(Торговля!$N$7:$N$777,Торговля!$C$7:$C$777,$C60)</f>
        <v>0</v>
      </c>
      <c r="P60" s="102">
        <f>IFERROR(SUMIFS(Торговля!$K$7:$K$777,Торговля!$C$7:$C$777,$C60),"")</f>
        <v>0</v>
      </c>
      <c r="Q60" s="105">
        <f>IFERROR(SUMIF(Торговля!$C$7:$C$777,$C60,Торговля!$M$7:$M$777),"")</f>
        <v>0</v>
      </c>
      <c r="R60" s="106" t="str">
        <f>IFERROR(SUMIF(Торговля!$C$7:$C$777,$C60,Торговля!$M$7:$M$777)/VLOOKUP($C60,Торговля!$C$7:$V$777,20,0),"")</f>
        <v/>
      </c>
      <c r="S60" s="107" t="str">
        <f t="shared" si="3"/>
        <v/>
      </c>
      <c r="T60" s="108">
        <f>IF(S60=0,0,($T59+$Q60+SUMIF(Торговля!$C$7:$C$777,$C60,Торговля!$R$7:$R$777)))</f>
        <v>0</v>
      </c>
    </row>
    <row r="61" spans="2:20">
      <c r="B61" s="95">
        <v>47</v>
      </c>
      <c r="C61" s="96" t="str" cm="1">
        <f t="array" ref="C61">IFERROR(_xlfn.SINGLE(INDEX(Торговля!$C$7:$C$777,_xlfn.AGGREGATE(15,6,(ROW(Торговля!$C$7:$C$777)-ROW(Торговля!$C$7)+1)/(FREQUENCY(Торговля!$C$7:$C$777,Торговля!$C$7:$C$777)&gt;=1),ROWS($C$15:$C61)))),"")</f>
        <v/>
      </c>
      <c r="D61" s="96" t="str">
        <f t="shared" si="0"/>
        <v/>
      </c>
      <c r="E61" s="97" cm="1">
        <f t="array" ref="E61">IFERROR(IF($C61=0,0,SUMPRODUCT(--(Торговля!$C$7:$C$777=$C61))),"")</f>
        <v>0</v>
      </c>
      <c r="F61" s="98" t="str" cm="1">
        <f t="array" ref="F61">IF($C61="","",SUMPRODUCT((Торговля!$C$7:$C$777=$C61)*(Торговля!$M$7:$M$777&gt;0)))</f>
        <v/>
      </c>
      <c r="G61" s="99" t="str">
        <f t="shared" si="1"/>
        <v/>
      </c>
      <c r="H61" s="100" t="str" cm="1">
        <f t="array" ref="H61">IF($C61="","",SUMPRODUCT((Торговля!$C$7:$C$777=$C61)*(Торговля!$M$7:$M$777&lt;0)))</f>
        <v/>
      </c>
      <c r="I61" s="101" t="str">
        <f t="shared" si="2"/>
        <v/>
      </c>
      <c r="J61" s="102">
        <f>_xlfn.MINIFS(Торговля!$K$7:$K$777,Торговля!$C$7:$C$777,$C61)</f>
        <v>0</v>
      </c>
      <c r="K61" s="103">
        <f>_xlfn.MINIFS(Торговля!$M$7:$M$777,Торговля!$C$7:$C$777,$C61)</f>
        <v>0</v>
      </c>
      <c r="L61" s="68">
        <f>_xlfn.MINIFS(Торговля!$N$7:$N$777,Торговля!$C$7:$C$777,$C61)</f>
        <v>0</v>
      </c>
      <c r="M61" s="102">
        <f>_xlfn.MAXIFS(Торговля!$K$7:$K$777,Торговля!$C$7:$C$777,$C61)</f>
        <v>0</v>
      </c>
      <c r="N61" s="103">
        <f>_xlfn.MAXIFS(Торговля!$M$7:$M$777,Торговля!$C$7:$C$777,$C61)</f>
        <v>0</v>
      </c>
      <c r="O61" s="104">
        <f>_xlfn.MAXIFS(Торговля!$N$7:$N$777,Торговля!$C$7:$C$777,$C61)</f>
        <v>0</v>
      </c>
      <c r="P61" s="102">
        <f>IFERROR(SUMIFS(Торговля!$K$7:$K$777,Торговля!$C$7:$C$777,$C61),"")</f>
        <v>0</v>
      </c>
      <c r="Q61" s="105">
        <f>IFERROR(SUMIF(Торговля!$C$7:$C$777,$C61,Торговля!$M$7:$M$777),"")</f>
        <v>0</v>
      </c>
      <c r="R61" s="106" t="str">
        <f>IFERROR(SUMIF(Торговля!$C$7:$C$777,$C61,Торговля!$M$7:$M$777)/VLOOKUP($C61,Торговля!$C$7:$V$777,20,0),"")</f>
        <v/>
      </c>
      <c r="S61" s="107" t="str">
        <f t="shared" si="3"/>
        <v/>
      </c>
      <c r="T61" s="108">
        <f>IF(S61=0,0,($T60+$Q61+SUMIF(Торговля!$C$7:$C$777,$C61,Торговля!$R$7:$R$777)))</f>
        <v>0</v>
      </c>
    </row>
    <row r="62" spans="2:20">
      <c r="B62" s="95">
        <v>48</v>
      </c>
      <c r="C62" s="96" t="str" cm="1">
        <f t="array" ref="C62">IFERROR(_xlfn.SINGLE(INDEX(Торговля!$C$7:$C$777,_xlfn.AGGREGATE(15,6,(ROW(Торговля!$C$7:$C$777)-ROW(Торговля!$C$7)+1)/(FREQUENCY(Торговля!$C$7:$C$777,Торговля!$C$7:$C$777)&gt;=1),ROWS($C$15:$C62)))),"")</f>
        <v/>
      </c>
      <c r="D62" s="96" t="str">
        <f t="shared" si="0"/>
        <v/>
      </c>
      <c r="E62" s="97" cm="1">
        <f t="array" ref="E62">IFERROR(IF($C62=0,0,SUMPRODUCT(--(Торговля!$C$7:$C$777=$C62))),"")</f>
        <v>0</v>
      </c>
      <c r="F62" s="98" t="str" cm="1">
        <f t="array" ref="F62">IF($C62="","",SUMPRODUCT((Торговля!$C$7:$C$777=$C62)*(Торговля!$M$7:$M$777&gt;0)))</f>
        <v/>
      </c>
      <c r="G62" s="99" t="str">
        <f t="shared" si="1"/>
        <v/>
      </c>
      <c r="H62" s="100" t="str" cm="1">
        <f t="array" ref="H62">IF($C62="","",SUMPRODUCT((Торговля!$C$7:$C$777=$C62)*(Торговля!$M$7:$M$777&lt;0)))</f>
        <v/>
      </c>
      <c r="I62" s="101" t="str">
        <f t="shared" si="2"/>
        <v/>
      </c>
      <c r="J62" s="102">
        <f>_xlfn.MINIFS(Торговля!$K$7:$K$777,Торговля!$C$7:$C$777,$C62)</f>
        <v>0</v>
      </c>
      <c r="K62" s="103">
        <f>_xlfn.MINIFS(Торговля!$M$7:$M$777,Торговля!$C$7:$C$777,$C62)</f>
        <v>0</v>
      </c>
      <c r="L62" s="68">
        <f>_xlfn.MINIFS(Торговля!$N$7:$N$777,Торговля!$C$7:$C$777,$C62)</f>
        <v>0</v>
      </c>
      <c r="M62" s="102">
        <f>_xlfn.MAXIFS(Торговля!$K$7:$K$777,Торговля!$C$7:$C$777,$C62)</f>
        <v>0</v>
      </c>
      <c r="N62" s="103">
        <f>_xlfn.MAXIFS(Торговля!$M$7:$M$777,Торговля!$C$7:$C$777,$C62)</f>
        <v>0</v>
      </c>
      <c r="O62" s="104">
        <f>_xlfn.MAXIFS(Торговля!$N$7:$N$777,Торговля!$C$7:$C$777,$C62)</f>
        <v>0</v>
      </c>
      <c r="P62" s="102">
        <f>IFERROR(SUMIFS(Торговля!$K$7:$K$777,Торговля!$C$7:$C$777,$C62),"")</f>
        <v>0</v>
      </c>
      <c r="Q62" s="105">
        <f>IFERROR(SUMIF(Торговля!$C$7:$C$777,$C62,Торговля!$M$7:$M$777),"")</f>
        <v>0</v>
      </c>
      <c r="R62" s="106" t="str">
        <f>IFERROR(SUMIF(Торговля!$C$7:$C$777,$C62,Торговля!$M$7:$M$777)/VLOOKUP($C62,Торговля!$C$7:$V$777,20,0),"")</f>
        <v/>
      </c>
      <c r="S62" s="107" t="str">
        <f t="shared" si="3"/>
        <v/>
      </c>
      <c r="T62" s="108">
        <f>IF(S62=0,0,($T61+$Q62+SUMIF(Торговля!$C$7:$C$777,$C62,Торговля!$R$7:$R$777)))</f>
        <v>0</v>
      </c>
    </row>
    <row r="63" spans="2:20">
      <c r="B63" s="95">
        <v>49</v>
      </c>
      <c r="C63" s="96" t="str" cm="1">
        <f t="array" ref="C63">IFERROR(_xlfn.SINGLE(INDEX(Торговля!$C$7:$C$777,_xlfn.AGGREGATE(15,6,(ROW(Торговля!$C$7:$C$777)-ROW(Торговля!$C$7)+1)/(FREQUENCY(Торговля!$C$7:$C$777,Торговля!$C$7:$C$777)&gt;=1),ROWS($C$15:$C63)))),"")</f>
        <v/>
      </c>
      <c r="D63" s="96" t="str">
        <f t="shared" si="0"/>
        <v/>
      </c>
      <c r="E63" s="97" cm="1">
        <f t="array" ref="E63">IFERROR(IF($C63=0,0,SUMPRODUCT(--(Торговля!$C$7:$C$777=$C63))),"")</f>
        <v>0</v>
      </c>
      <c r="F63" s="98" t="str" cm="1">
        <f t="array" ref="F63">IF($C63="","",SUMPRODUCT((Торговля!$C$7:$C$777=$C63)*(Торговля!$M$7:$M$777&gt;0)))</f>
        <v/>
      </c>
      <c r="G63" s="99" t="str">
        <f t="shared" si="1"/>
        <v/>
      </c>
      <c r="H63" s="100" t="str" cm="1">
        <f t="array" ref="H63">IF($C63="","",SUMPRODUCT((Торговля!$C$7:$C$777=$C63)*(Торговля!$M$7:$M$777&lt;0)))</f>
        <v/>
      </c>
      <c r="I63" s="101" t="str">
        <f t="shared" si="2"/>
        <v/>
      </c>
      <c r="J63" s="102">
        <f>_xlfn.MINIFS(Торговля!$K$7:$K$777,Торговля!$C$7:$C$777,$C63)</f>
        <v>0</v>
      </c>
      <c r="K63" s="103">
        <f>_xlfn.MINIFS(Торговля!$M$7:$M$777,Торговля!$C$7:$C$777,$C63)</f>
        <v>0</v>
      </c>
      <c r="L63" s="68">
        <f>_xlfn.MINIFS(Торговля!$N$7:$N$777,Торговля!$C$7:$C$777,$C63)</f>
        <v>0</v>
      </c>
      <c r="M63" s="102">
        <f>_xlfn.MAXIFS(Торговля!$K$7:$K$777,Торговля!$C$7:$C$777,$C63)</f>
        <v>0</v>
      </c>
      <c r="N63" s="103">
        <f>_xlfn.MAXIFS(Торговля!$M$7:$M$777,Торговля!$C$7:$C$777,$C63)</f>
        <v>0</v>
      </c>
      <c r="O63" s="104">
        <f>_xlfn.MAXIFS(Торговля!$N$7:$N$777,Торговля!$C$7:$C$777,$C63)</f>
        <v>0</v>
      </c>
      <c r="P63" s="102">
        <f>IFERROR(SUMIFS(Торговля!$K$7:$K$777,Торговля!$C$7:$C$777,$C63),"")</f>
        <v>0</v>
      </c>
      <c r="Q63" s="105">
        <f>IFERROR(SUMIF(Торговля!$C$7:$C$777,$C63,Торговля!$M$7:$M$777),"")</f>
        <v>0</v>
      </c>
      <c r="R63" s="106" t="str">
        <f>IFERROR(SUMIF(Торговля!$C$7:$C$777,$C63,Торговля!$M$7:$M$777)/VLOOKUP($C63,Торговля!$C$7:$V$777,20,0),"")</f>
        <v/>
      </c>
      <c r="S63" s="107" t="str">
        <f t="shared" si="3"/>
        <v/>
      </c>
      <c r="T63" s="108">
        <f>IF(S63=0,0,($T62+$Q63+SUMIF(Торговля!$C$7:$C$777,$C63,Торговля!$R$7:$R$777)))</f>
        <v>0</v>
      </c>
    </row>
    <row r="64" spans="2:20">
      <c r="B64" s="95">
        <v>50</v>
      </c>
      <c r="C64" s="96" t="str" cm="1">
        <f t="array" ref="C64">IFERROR(_xlfn.SINGLE(INDEX(Торговля!$C$7:$C$777,_xlfn.AGGREGATE(15,6,(ROW(Торговля!$C$7:$C$777)-ROW(Торговля!$C$7)+1)/(FREQUENCY(Торговля!$C$7:$C$777,Торговля!$C$7:$C$777)&gt;=1),ROWS($C$15:$C64)))),"")</f>
        <v/>
      </c>
      <c r="D64" s="96" t="str">
        <f t="shared" si="0"/>
        <v/>
      </c>
      <c r="E64" s="97" cm="1">
        <f t="array" ref="E64">IFERROR(IF($C64=0,0,SUMPRODUCT(--(Торговля!$C$7:$C$777=$C64))),"")</f>
        <v>0</v>
      </c>
      <c r="F64" s="98" t="str" cm="1">
        <f t="array" ref="F64">IF($C64="","",SUMPRODUCT((Торговля!$C$7:$C$777=$C64)*(Торговля!$M$7:$M$777&gt;0)))</f>
        <v/>
      </c>
      <c r="G64" s="99" t="str">
        <f t="shared" si="1"/>
        <v/>
      </c>
      <c r="H64" s="100" t="str" cm="1">
        <f t="array" ref="H64">IF($C64="","",SUMPRODUCT((Торговля!$C$7:$C$777=$C64)*(Торговля!$M$7:$M$777&lt;0)))</f>
        <v/>
      </c>
      <c r="I64" s="101" t="str">
        <f t="shared" si="2"/>
        <v/>
      </c>
      <c r="J64" s="102">
        <f>_xlfn.MINIFS(Торговля!$K$7:$K$777,Торговля!$C$7:$C$777,$C64)</f>
        <v>0</v>
      </c>
      <c r="K64" s="103">
        <f>_xlfn.MINIFS(Торговля!$M$7:$M$777,Торговля!$C$7:$C$777,$C64)</f>
        <v>0</v>
      </c>
      <c r="L64" s="68">
        <f>_xlfn.MINIFS(Торговля!$N$7:$N$777,Торговля!$C$7:$C$777,$C64)</f>
        <v>0</v>
      </c>
      <c r="M64" s="102">
        <f>_xlfn.MAXIFS(Торговля!$K$7:$K$777,Торговля!$C$7:$C$777,$C64)</f>
        <v>0</v>
      </c>
      <c r="N64" s="103">
        <f>_xlfn.MAXIFS(Торговля!$M$7:$M$777,Торговля!$C$7:$C$777,$C64)</f>
        <v>0</v>
      </c>
      <c r="O64" s="104">
        <f>_xlfn.MAXIFS(Торговля!$N$7:$N$777,Торговля!$C$7:$C$777,$C64)</f>
        <v>0</v>
      </c>
      <c r="P64" s="102">
        <f>IFERROR(SUMIFS(Торговля!$K$7:$K$777,Торговля!$C$7:$C$777,$C64),"")</f>
        <v>0</v>
      </c>
      <c r="Q64" s="105">
        <f>IFERROR(SUMIF(Торговля!$C$7:$C$777,$C64,Торговля!$M$7:$M$777),"")</f>
        <v>0</v>
      </c>
      <c r="R64" s="106" t="str">
        <f>IFERROR(SUMIF(Торговля!$C$7:$C$777,$C64,Торговля!$M$7:$M$777)/VLOOKUP($C64,Торговля!$C$7:$V$777,20,0),"")</f>
        <v/>
      </c>
      <c r="S64" s="107" t="str">
        <f t="shared" si="3"/>
        <v/>
      </c>
      <c r="T64" s="108">
        <f>IF(S64=0,0,($T63+$Q64+SUMIF(Торговля!$C$7:$C$777,$C64,Торговля!$R$7:$R$777)))</f>
        <v>0</v>
      </c>
    </row>
    <row r="65" spans="2:20">
      <c r="B65" s="95">
        <v>51</v>
      </c>
      <c r="C65" s="96" t="str" cm="1">
        <f t="array" ref="C65">IFERROR(_xlfn.SINGLE(INDEX(Торговля!$C$7:$C$777,_xlfn.AGGREGATE(15,6,(ROW(Торговля!$C$7:$C$777)-ROW(Торговля!$C$7)+1)/(FREQUENCY(Торговля!$C$7:$C$777,Торговля!$C$7:$C$777)&gt;=1),ROWS($C$15:$C65)))),"")</f>
        <v/>
      </c>
      <c r="D65" s="96" t="str">
        <f t="shared" si="0"/>
        <v/>
      </c>
      <c r="E65" s="97" cm="1">
        <f t="array" ref="E65">IFERROR(IF($C65=0,0,SUMPRODUCT(--(Торговля!$C$7:$C$777=$C65))),"")</f>
        <v>0</v>
      </c>
      <c r="F65" s="98" t="str" cm="1">
        <f t="array" ref="F65">IF($C65="","",SUMPRODUCT((Торговля!$C$7:$C$777=$C65)*(Торговля!$M$7:$M$777&gt;0)))</f>
        <v/>
      </c>
      <c r="G65" s="99" t="str">
        <f t="shared" si="1"/>
        <v/>
      </c>
      <c r="H65" s="100" t="str" cm="1">
        <f t="array" ref="H65">IF($C65="","",SUMPRODUCT((Торговля!$C$7:$C$777=$C65)*(Торговля!$M$7:$M$777&lt;0)))</f>
        <v/>
      </c>
      <c r="I65" s="101" t="str">
        <f t="shared" si="2"/>
        <v/>
      </c>
      <c r="J65" s="102">
        <f>_xlfn.MINIFS(Торговля!$K$7:$K$777,Торговля!$C$7:$C$777,$C65)</f>
        <v>0</v>
      </c>
      <c r="K65" s="103">
        <f>_xlfn.MINIFS(Торговля!$M$7:$M$777,Торговля!$C$7:$C$777,$C65)</f>
        <v>0</v>
      </c>
      <c r="L65" s="68">
        <f>_xlfn.MINIFS(Торговля!$N$7:$N$777,Торговля!$C$7:$C$777,$C65)</f>
        <v>0</v>
      </c>
      <c r="M65" s="102">
        <f>_xlfn.MAXIFS(Торговля!$K$7:$K$777,Торговля!$C$7:$C$777,$C65)</f>
        <v>0</v>
      </c>
      <c r="N65" s="103">
        <f>_xlfn.MAXIFS(Торговля!$M$7:$M$777,Торговля!$C$7:$C$777,$C65)</f>
        <v>0</v>
      </c>
      <c r="O65" s="104">
        <f>_xlfn.MAXIFS(Торговля!$N$7:$N$777,Торговля!$C$7:$C$777,$C65)</f>
        <v>0</v>
      </c>
      <c r="P65" s="102">
        <f>IFERROR(SUMIFS(Торговля!$K$7:$K$777,Торговля!$C$7:$C$777,$C65),"")</f>
        <v>0</v>
      </c>
      <c r="Q65" s="105">
        <f>IFERROR(SUMIF(Торговля!$C$7:$C$777,$C65,Торговля!$M$7:$M$777),"")</f>
        <v>0</v>
      </c>
      <c r="R65" s="106" t="str">
        <f>IFERROR(SUMIF(Торговля!$C$7:$C$777,$C65,Торговля!$M$7:$M$777)/VLOOKUP($C65,Торговля!$C$7:$V$777,20,0),"")</f>
        <v/>
      </c>
      <c r="S65" s="107" t="str">
        <f t="shared" si="3"/>
        <v/>
      </c>
      <c r="T65" s="108">
        <f>IF(S65=0,0,($T64+$Q65+SUMIF(Торговля!$C$7:$C$777,$C65,Торговля!$R$7:$R$777)))</f>
        <v>0</v>
      </c>
    </row>
    <row r="66" spans="2:20">
      <c r="B66" s="95">
        <v>52</v>
      </c>
      <c r="C66" s="96" t="str" cm="1">
        <f t="array" ref="C66">IFERROR(_xlfn.SINGLE(INDEX(Торговля!$C$7:$C$777,_xlfn.AGGREGATE(15,6,(ROW(Торговля!$C$7:$C$777)-ROW(Торговля!$C$7)+1)/(FREQUENCY(Торговля!$C$7:$C$777,Торговля!$C$7:$C$777)&gt;=1),ROWS($C$15:$C66)))),"")</f>
        <v/>
      </c>
      <c r="D66" s="96" t="str">
        <f t="shared" si="0"/>
        <v/>
      </c>
      <c r="E66" s="97" cm="1">
        <f t="array" ref="E66">IFERROR(IF($C66=0,0,SUMPRODUCT(--(Торговля!$C$7:$C$777=$C66))),"")</f>
        <v>0</v>
      </c>
      <c r="F66" s="98" t="str" cm="1">
        <f t="array" ref="F66">IF($C66="","",SUMPRODUCT((Торговля!$C$7:$C$777=$C66)*(Торговля!$M$7:$M$777&gt;0)))</f>
        <v/>
      </c>
      <c r="G66" s="99" t="str">
        <f t="shared" si="1"/>
        <v/>
      </c>
      <c r="H66" s="100" t="str" cm="1">
        <f t="array" ref="H66">IF($C66="","",SUMPRODUCT((Торговля!$C$7:$C$777=$C66)*(Торговля!$M$7:$M$777&lt;0)))</f>
        <v/>
      </c>
      <c r="I66" s="101" t="str">
        <f t="shared" si="2"/>
        <v/>
      </c>
      <c r="J66" s="102">
        <f>_xlfn.MINIFS(Торговля!$K$7:$K$777,Торговля!$C$7:$C$777,$C66)</f>
        <v>0</v>
      </c>
      <c r="K66" s="103">
        <f>_xlfn.MINIFS(Торговля!$M$7:$M$777,Торговля!$C$7:$C$777,$C66)</f>
        <v>0</v>
      </c>
      <c r="L66" s="68">
        <f>_xlfn.MINIFS(Торговля!$N$7:$N$777,Торговля!$C$7:$C$777,$C66)</f>
        <v>0</v>
      </c>
      <c r="M66" s="102">
        <f>_xlfn.MAXIFS(Торговля!$K$7:$K$777,Торговля!$C$7:$C$777,$C66)</f>
        <v>0</v>
      </c>
      <c r="N66" s="103">
        <f>_xlfn.MAXIFS(Торговля!$M$7:$M$777,Торговля!$C$7:$C$777,$C66)</f>
        <v>0</v>
      </c>
      <c r="O66" s="104">
        <f>_xlfn.MAXIFS(Торговля!$N$7:$N$777,Торговля!$C$7:$C$777,$C66)</f>
        <v>0</v>
      </c>
      <c r="P66" s="102">
        <f>IFERROR(SUMIFS(Торговля!$K$7:$K$777,Торговля!$C$7:$C$777,$C66),"")</f>
        <v>0</v>
      </c>
      <c r="Q66" s="105">
        <f>IFERROR(SUMIF(Торговля!$C$7:$C$777,$C66,Торговля!$M$7:$M$777),"")</f>
        <v>0</v>
      </c>
      <c r="R66" s="106" t="str">
        <f>IFERROR(SUMIF(Торговля!$C$7:$C$777,$C66,Торговля!$M$7:$M$777)/VLOOKUP($C66,Торговля!$C$7:$V$777,20,0),"")</f>
        <v/>
      </c>
      <c r="S66" s="107" t="str">
        <f t="shared" si="3"/>
        <v/>
      </c>
      <c r="T66" s="108">
        <f>IF(S66=0,0,($T65+$Q66+SUMIF(Торговля!$C$7:$C$777,$C66,Торговля!$R$7:$R$777)))</f>
        <v>0</v>
      </c>
    </row>
    <row r="67" spans="2:20">
      <c r="B67" s="95">
        <v>53</v>
      </c>
      <c r="C67" s="96" t="str" cm="1">
        <f t="array" ref="C67">IFERROR(_xlfn.SINGLE(INDEX(Торговля!$C$7:$C$777,_xlfn.AGGREGATE(15,6,(ROW(Торговля!$C$7:$C$777)-ROW(Торговля!$C$7)+1)/(FREQUENCY(Торговля!$C$7:$C$777,Торговля!$C$7:$C$777)&gt;=1),ROWS($C$15:$C67)))),"")</f>
        <v/>
      </c>
      <c r="D67" s="96" t="str">
        <f t="shared" si="0"/>
        <v/>
      </c>
      <c r="E67" s="97" cm="1">
        <f t="array" ref="E67">IFERROR(IF($C67=0,0,SUMPRODUCT(--(Торговля!$C$7:$C$777=$C67))),"")</f>
        <v>0</v>
      </c>
      <c r="F67" s="98" t="str" cm="1">
        <f t="array" ref="F67">IF($C67="","",SUMPRODUCT((Торговля!$C$7:$C$777=$C67)*(Торговля!$M$7:$M$777&gt;0)))</f>
        <v/>
      </c>
      <c r="G67" s="99" t="str">
        <f t="shared" si="1"/>
        <v/>
      </c>
      <c r="H67" s="100" t="str" cm="1">
        <f t="array" ref="H67">IF($C67="","",SUMPRODUCT((Торговля!$C$7:$C$777=$C67)*(Торговля!$M$7:$M$777&lt;0)))</f>
        <v/>
      </c>
      <c r="I67" s="101" t="str">
        <f t="shared" si="2"/>
        <v/>
      </c>
      <c r="J67" s="102">
        <f>_xlfn.MINIFS(Торговля!$K$7:$K$777,Торговля!$C$7:$C$777,$C67)</f>
        <v>0</v>
      </c>
      <c r="K67" s="103">
        <f>_xlfn.MINIFS(Торговля!$M$7:$M$777,Торговля!$C$7:$C$777,$C67)</f>
        <v>0</v>
      </c>
      <c r="L67" s="68">
        <f>_xlfn.MINIFS(Торговля!$N$7:$N$777,Торговля!$C$7:$C$777,$C67)</f>
        <v>0</v>
      </c>
      <c r="M67" s="102">
        <f>_xlfn.MAXIFS(Торговля!$K$7:$K$777,Торговля!$C$7:$C$777,$C67)</f>
        <v>0</v>
      </c>
      <c r="N67" s="103">
        <f>_xlfn.MAXIFS(Торговля!$M$7:$M$777,Торговля!$C$7:$C$777,$C67)</f>
        <v>0</v>
      </c>
      <c r="O67" s="104">
        <f>_xlfn.MAXIFS(Торговля!$N$7:$N$777,Торговля!$C$7:$C$777,$C67)</f>
        <v>0</v>
      </c>
      <c r="P67" s="102">
        <f>IFERROR(SUMIFS(Торговля!$K$7:$K$777,Торговля!$C$7:$C$777,$C67),"")</f>
        <v>0</v>
      </c>
      <c r="Q67" s="105">
        <f>IFERROR(SUMIF(Торговля!$C$7:$C$777,$C67,Торговля!$M$7:$M$777),"")</f>
        <v>0</v>
      </c>
      <c r="R67" s="106" t="str">
        <f>IFERROR(SUMIF(Торговля!$C$7:$C$777,$C67,Торговля!$M$7:$M$777)/VLOOKUP($C67,Торговля!$C$7:$V$777,20,0),"")</f>
        <v/>
      </c>
      <c r="S67" s="107" t="str">
        <f t="shared" si="3"/>
        <v/>
      </c>
      <c r="T67" s="108">
        <f>IF(S67=0,0,($T66+$Q67+SUMIF(Торговля!$C$7:$C$777,$C67,Торговля!$R$7:$R$777)))</f>
        <v>0</v>
      </c>
    </row>
    <row r="68" spans="2:20">
      <c r="B68" s="95">
        <v>54</v>
      </c>
      <c r="C68" s="96" t="str" cm="1">
        <f t="array" ref="C68">IFERROR(_xlfn.SINGLE(INDEX(Торговля!$C$7:$C$777,_xlfn.AGGREGATE(15,6,(ROW(Торговля!$C$7:$C$777)-ROW(Торговля!$C$7)+1)/(FREQUENCY(Торговля!$C$7:$C$777,Торговля!$C$7:$C$777)&gt;=1),ROWS($C$15:$C68)))),"")</f>
        <v/>
      </c>
      <c r="D68" s="96" t="str">
        <f t="shared" si="0"/>
        <v/>
      </c>
      <c r="E68" s="97" cm="1">
        <f t="array" ref="E68">IFERROR(IF($C68=0,0,SUMPRODUCT(--(Торговля!$C$7:$C$777=$C68))),"")</f>
        <v>0</v>
      </c>
      <c r="F68" s="98" t="str" cm="1">
        <f t="array" ref="F68">IF($C68="","",SUMPRODUCT((Торговля!$C$7:$C$777=$C68)*(Торговля!$M$7:$M$777&gt;0)))</f>
        <v/>
      </c>
      <c r="G68" s="99" t="str">
        <f t="shared" si="1"/>
        <v/>
      </c>
      <c r="H68" s="100" t="str" cm="1">
        <f t="array" ref="H68">IF($C68="","",SUMPRODUCT((Торговля!$C$7:$C$777=$C68)*(Торговля!$M$7:$M$777&lt;0)))</f>
        <v/>
      </c>
      <c r="I68" s="101" t="str">
        <f t="shared" si="2"/>
        <v/>
      </c>
      <c r="J68" s="102">
        <f>_xlfn.MINIFS(Торговля!$K$7:$K$777,Торговля!$C$7:$C$777,$C68)</f>
        <v>0</v>
      </c>
      <c r="K68" s="103">
        <f>_xlfn.MINIFS(Торговля!$M$7:$M$777,Торговля!$C$7:$C$777,$C68)</f>
        <v>0</v>
      </c>
      <c r="L68" s="68">
        <f>_xlfn.MINIFS(Торговля!$N$7:$N$777,Торговля!$C$7:$C$777,$C68)</f>
        <v>0</v>
      </c>
      <c r="M68" s="102">
        <f>_xlfn.MAXIFS(Торговля!$K$7:$K$777,Торговля!$C$7:$C$777,$C68)</f>
        <v>0</v>
      </c>
      <c r="N68" s="103">
        <f>_xlfn.MAXIFS(Торговля!$M$7:$M$777,Торговля!$C$7:$C$777,$C68)</f>
        <v>0</v>
      </c>
      <c r="O68" s="104">
        <f>_xlfn.MAXIFS(Торговля!$N$7:$N$777,Торговля!$C$7:$C$777,$C68)</f>
        <v>0</v>
      </c>
      <c r="P68" s="102">
        <f>IFERROR(SUMIFS(Торговля!$K$7:$K$777,Торговля!$C$7:$C$777,$C68),"")</f>
        <v>0</v>
      </c>
      <c r="Q68" s="105">
        <f>IFERROR(SUMIF(Торговля!$C$7:$C$777,$C68,Торговля!$M$7:$M$777),"")</f>
        <v>0</v>
      </c>
      <c r="R68" s="106" t="str">
        <f>IFERROR(SUMIF(Торговля!$C$7:$C$777,$C68,Торговля!$M$7:$M$777)/VLOOKUP($C68,Торговля!$C$7:$V$777,20,0),"")</f>
        <v/>
      </c>
      <c r="S68" s="107" t="str">
        <f t="shared" si="3"/>
        <v/>
      </c>
      <c r="T68" s="108">
        <f>IF(S68=0,0,($T67+$Q68+SUMIF(Торговля!$C$7:$C$777,$C68,Торговля!$R$7:$R$777)))</f>
        <v>0</v>
      </c>
    </row>
    <row r="69" spans="2:20">
      <c r="B69" s="95">
        <v>55</v>
      </c>
      <c r="C69" s="96" t="str" cm="1">
        <f t="array" ref="C69">IFERROR(_xlfn.SINGLE(INDEX(Торговля!$C$7:$C$777,_xlfn.AGGREGATE(15,6,(ROW(Торговля!$C$7:$C$777)-ROW(Торговля!$C$7)+1)/(FREQUENCY(Торговля!$C$7:$C$777,Торговля!$C$7:$C$777)&gt;=1),ROWS($C$15:$C69)))),"")</f>
        <v/>
      </c>
      <c r="D69" s="96" t="str">
        <f t="shared" si="0"/>
        <v/>
      </c>
      <c r="E69" s="97" cm="1">
        <f t="array" ref="E69">IFERROR(IF($C69=0,0,SUMPRODUCT(--(Торговля!$C$7:$C$777=$C69))),"")</f>
        <v>0</v>
      </c>
      <c r="F69" s="98" t="str" cm="1">
        <f t="array" ref="F69">IF($C69="","",SUMPRODUCT((Торговля!$C$7:$C$777=$C69)*(Торговля!$M$7:$M$777&gt;0)))</f>
        <v/>
      </c>
      <c r="G69" s="99" t="str">
        <f t="shared" si="1"/>
        <v/>
      </c>
      <c r="H69" s="100" t="str" cm="1">
        <f t="array" ref="H69">IF($C69="","",SUMPRODUCT((Торговля!$C$7:$C$777=$C69)*(Торговля!$M$7:$M$777&lt;0)))</f>
        <v/>
      </c>
      <c r="I69" s="101" t="str">
        <f t="shared" si="2"/>
        <v/>
      </c>
      <c r="J69" s="102">
        <f>_xlfn.MINIFS(Торговля!$K$7:$K$777,Торговля!$C$7:$C$777,$C69)</f>
        <v>0</v>
      </c>
      <c r="K69" s="103">
        <f>_xlfn.MINIFS(Торговля!$M$7:$M$777,Торговля!$C$7:$C$777,$C69)</f>
        <v>0</v>
      </c>
      <c r="L69" s="68">
        <f>_xlfn.MINIFS(Торговля!$N$7:$N$777,Торговля!$C$7:$C$777,$C69)</f>
        <v>0</v>
      </c>
      <c r="M69" s="102">
        <f>_xlfn.MAXIFS(Торговля!$K$7:$K$777,Торговля!$C$7:$C$777,$C69)</f>
        <v>0</v>
      </c>
      <c r="N69" s="103">
        <f>_xlfn.MAXIFS(Торговля!$M$7:$M$777,Торговля!$C$7:$C$777,$C69)</f>
        <v>0</v>
      </c>
      <c r="O69" s="104">
        <f>_xlfn.MAXIFS(Торговля!$N$7:$N$777,Торговля!$C$7:$C$777,$C69)</f>
        <v>0</v>
      </c>
      <c r="P69" s="102">
        <f>IFERROR(SUMIFS(Торговля!$K$7:$K$777,Торговля!$C$7:$C$777,$C69),"")</f>
        <v>0</v>
      </c>
      <c r="Q69" s="105">
        <f>IFERROR(SUMIF(Торговля!$C$7:$C$777,$C69,Торговля!$M$7:$M$777),"")</f>
        <v>0</v>
      </c>
      <c r="R69" s="106" t="str">
        <f>IFERROR(SUMIF(Торговля!$C$7:$C$777,$C69,Торговля!$M$7:$M$777)/VLOOKUP($C69,Торговля!$C$7:$V$777,20,0),"")</f>
        <v/>
      </c>
      <c r="S69" s="107" t="str">
        <f t="shared" si="3"/>
        <v/>
      </c>
      <c r="T69" s="108">
        <f>IF(S69=0,0,($T68+$Q69+SUMIF(Торговля!$C$7:$C$777,$C69,Торговля!$R$7:$R$777)))</f>
        <v>0</v>
      </c>
    </row>
    <row r="70" spans="2:20">
      <c r="B70" s="95">
        <v>56</v>
      </c>
      <c r="C70" s="96" t="str" cm="1">
        <f t="array" ref="C70">IFERROR(_xlfn.SINGLE(INDEX(Торговля!$C$7:$C$777,_xlfn.AGGREGATE(15,6,(ROW(Торговля!$C$7:$C$777)-ROW(Торговля!$C$7)+1)/(FREQUENCY(Торговля!$C$7:$C$777,Торговля!$C$7:$C$777)&gt;=1),ROWS($C$15:$C70)))),"")</f>
        <v/>
      </c>
      <c r="D70" s="96" t="str">
        <f t="shared" si="0"/>
        <v/>
      </c>
      <c r="E70" s="97" cm="1">
        <f t="array" ref="E70">IFERROR(IF($C70=0,0,SUMPRODUCT(--(Торговля!$C$7:$C$777=$C70))),"")</f>
        <v>0</v>
      </c>
      <c r="F70" s="98" t="str" cm="1">
        <f t="array" ref="F70">IF($C70="","",SUMPRODUCT((Торговля!$C$7:$C$777=$C70)*(Торговля!$M$7:$M$777&gt;0)))</f>
        <v/>
      </c>
      <c r="G70" s="99" t="str">
        <f t="shared" si="1"/>
        <v/>
      </c>
      <c r="H70" s="100" t="str" cm="1">
        <f t="array" ref="H70">IF($C70="","",SUMPRODUCT((Торговля!$C$7:$C$777=$C70)*(Торговля!$M$7:$M$777&lt;0)))</f>
        <v/>
      </c>
      <c r="I70" s="101" t="str">
        <f t="shared" si="2"/>
        <v/>
      </c>
      <c r="J70" s="102">
        <f>_xlfn.MINIFS(Торговля!$K$7:$K$777,Торговля!$C$7:$C$777,$C70)</f>
        <v>0</v>
      </c>
      <c r="K70" s="103">
        <f>_xlfn.MINIFS(Торговля!$M$7:$M$777,Торговля!$C$7:$C$777,$C70)</f>
        <v>0</v>
      </c>
      <c r="L70" s="68">
        <f>_xlfn.MINIFS(Торговля!$N$7:$N$777,Торговля!$C$7:$C$777,$C70)</f>
        <v>0</v>
      </c>
      <c r="M70" s="102">
        <f>_xlfn.MAXIFS(Торговля!$K$7:$K$777,Торговля!$C$7:$C$777,$C70)</f>
        <v>0</v>
      </c>
      <c r="N70" s="103">
        <f>_xlfn.MAXIFS(Торговля!$M$7:$M$777,Торговля!$C$7:$C$777,$C70)</f>
        <v>0</v>
      </c>
      <c r="O70" s="104">
        <f>_xlfn.MAXIFS(Торговля!$N$7:$N$777,Торговля!$C$7:$C$777,$C70)</f>
        <v>0</v>
      </c>
      <c r="P70" s="102">
        <f>IFERROR(SUMIFS(Торговля!$K$7:$K$777,Торговля!$C$7:$C$777,$C70),"")</f>
        <v>0</v>
      </c>
      <c r="Q70" s="105">
        <f>IFERROR(SUMIF(Торговля!$C$7:$C$777,$C70,Торговля!$M$7:$M$777),"")</f>
        <v>0</v>
      </c>
      <c r="R70" s="106" t="str">
        <f>IFERROR(SUMIF(Торговля!$C$7:$C$777,$C70,Торговля!$M$7:$M$777)/VLOOKUP($C70,Торговля!$C$7:$V$777,20,0),"")</f>
        <v/>
      </c>
      <c r="S70" s="107" t="str">
        <f t="shared" si="3"/>
        <v/>
      </c>
      <c r="T70" s="108">
        <f>IF(S70=0,0,($T69+$Q70+SUMIF(Торговля!$C$7:$C$777,$C70,Торговля!$R$7:$R$777)))</f>
        <v>0</v>
      </c>
    </row>
    <row r="71" spans="2:20">
      <c r="B71" s="95">
        <v>57</v>
      </c>
      <c r="C71" s="96" t="str" cm="1">
        <f t="array" ref="C71">IFERROR(_xlfn.SINGLE(INDEX(Торговля!$C$7:$C$777,_xlfn.AGGREGATE(15,6,(ROW(Торговля!$C$7:$C$777)-ROW(Торговля!$C$7)+1)/(FREQUENCY(Торговля!$C$7:$C$777,Торговля!$C$7:$C$777)&gt;=1),ROWS($C$15:$C71)))),"")</f>
        <v/>
      </c>
      <c r="D71" s="96" t="str">
        <f t="shared" si="0"/>
        <v/>
      </c>
      <c r="E71" s="97" cm="1">
        <f t="array" ref="E71">IFERROR(IF($C71=0,0,SUMPRODUCT(--(Торговля!$C$7:$C$777=$C71))),"")</f>
        <v>0</v>
      </c>
      <c r="F71" s="98" t="str" cm="1">
        <f t="array" ref="F71">IF($C71="","",SUMPRODUCT((Торговля!$C$7:$C$777=$C71)*(Торговля!$M$7:$M$777&gt;0)))</f>
        <v/>
      </c>
      <c r="G71" s="99" t="str">
        <f t="shared" si="1"/>
        <v/>
      </c>
      <c r="H71" s="100" t="str" cm="1">
        <f t="array" ref="H71">IF($C71="","",SUMPRODUCT((Торговля!$C$7:$C$777=$C71)*(Торговля!$M$7:$M$777&lt;0)))</f>
        <v/>
      </c>
      <c r="I71" s="101" t="str">
        <f t="shared" si="2"/>
        <v/>
      </c>
      <c r="J71" s="102">
        <f>_xlfn.MINIFS(Торговля!$K$7:$K$777,Торговля!$C$7:$C$777,$C71)</f>
        <v>0</v>
      </c>
      <c r="K71" s="103">
        <f>_xlfn.MINIFS(Торговля!$M$7:$M$777,Торговля!$C$7:$C$777,$C71)</f>
        <v>0</v>
      </c>
      <c r="L71" s="68">
        <f>_xlfn.MINIFS(Торговля!$N$7:$N$777,Торговля!$C$7:$C$777,$C71)</f>
        <v>0</v>
      </c>
      <c r="M71" s="102">
        <f>_xlfn.MAXIFS(Торговля!$K$7:$K$777,Торговля!$C$7:$C$777,$C71)</f>
        <v>0</v>
      </c>
      <c r="N71" s="103">
        <f>_xlfn.MAXIFS(Торговля!$M$7:$M$777,Торговля!$C$7:$C$777,$C71)</f>
        <v>0</v>
      </c>
      <c r="O71" s="104">
        <f>_xlfn.MAXIFS(Торговля!$N$7:$N$777,Торговля!$C$7:$C$777,$C71)</f>
        <v>0</v>
      </c>
      <c r="P71" s="102">
        <f>IFERROR(SUMIFS(Торговля!$K$7:$K$777,Торговля!$C$7:$C$777,$C71),"")</f>
        <v>0</v>
      </c>
      <c r="Q71" s="105">
        <f>IFERROR(SUMIF(Торговля!$C$7:$C$777,$C71,Торговля!$M$7:$M$777),"")</f>
        <v>0</v>
      </c>
      <c r="R71" s="106" t="str">
        <f>IFERROR(SUMIF(Торговля!$C$7:$C$777,$C71,Торговля!$M$7:$M$777)/VLOOKUP($C71,Торговля!$C$7:$V$777,20,0),"")</f>
        <v/>
      </c>
      <c r="S71" s="107" t="str">
        <f t="shared" si="3"/>
        <v/>
      </c>
      <c r="T71" s="108">
        <f>IF(S71=0,0,($T70+$Q71+SUMIF(Торговля!$C$7:$C$777,$C71,Торговля!$R$7:$R$777)))</f>
        <v>0</v>
      </c>
    </row>
    <row r="72" spans="2:20">
      <c r="B72" s="95">
        <v>58</v>
      </c>
      <c r="C72" s="96" t="str" cm="1">
        <f t="array" ref="C72">IFERROR(_xlfn.SINGLE(INDEX(Торговля!$C$7:$C$777,_xlfn.AGGREGATE(15,6,(ROW(Торговля!$C$7:$C$777)-ROW(Торговля!$C$7)+1)/(FREQUENCY(Торговля!$C$7:$C$777,Торговля!$C$7:$C$777)&gt;=1),ROWS($C$15:$C72)))),"")</f>
        <v/>
      </c>
      <c r="D72" s="96" t="str">
        <f t="shared" si="0"/>
        <v/>
      </c>
      <c r="E72" s="97" cm="1">
        <f t="array" ref="E72">IFERROR(IF($C72=0,0,SUMPRODUCT(--(Торговля!$C$7:$C$777=$C72))),"")</f>
        <v>0</v>
      </c>
      <c r="F72" s="98" t="str" cm="1">
        <f t="array" ref="F72">IF($C72="","",SUMPRODUCT((Торговля!$C$7:$C$777=$C72)*(Торговля!$M$7:$M$777&gt;0)))</f>
        <v/>
      </c>
      <c r="G72" s="99" t="str">
        <f t="shared" si="1"/>
        <v/>
      </c>
      <c r="H72" s="100" t="str" cm="1">
        <f t="array" ref="H72">IF($C72="","",SUMPRODUCT((Торговля!$C$7:$C$777=$C72)*(Торговля!$M$7:$M$777&lt;0)))</f>
        <v/>
      </c>
      <c r="I72" s="101" t="str">
        <f t="shared" si="2"/>
        <v/>
      </c>
      <c r="J72" s="102">
        <f>_xlfn.MINIFS(Торговля!$K$7:$K$777,Торговля!$C$7:$C$777,$C72)</f>
        <v>0</v>
      </c>
      <c r="K72" s="103">
        <f>_xlfn.MINIFS(Торговля!$M$7:$M$777,Торговля!$C$7:$C$777,$C72)</f>
        <v>0</v>
      </c>
      <c r="L72" s="68">
        <f>_xlfn.MINIFS(Торговля!$N$7:$N$777,Торговля!$C$7:$C$777,$C72)</f>
        <v>0</v>
      </c>
      <c r="M72" s="102">
        <f>_xlfn.MAXIFS(Торговля!$K$7:$K$777,Торговля!$C$7:$C$777,$C72)</f>
        <v>0</v>
      </c>
      <c r="N72" s="103">
        <f>_xlfn.MAXIFS(Торговля!$M$7:$M$777,Торговля!$C$7:$C$777,$C72)</f>
        <v>0</v>
      </c>
      <c r="O72" s="104">
        <f>_xlfn.MAXIFS(Торговля!$N$7:$N$777,Торговля!$C$7:$C$777,$C72)</f>
        <v>0</v>
      </c>
      <c r="P72" s="102">
        <f>IFERROR(SUMIFS(Торговля!$K$7:$K$777,Торговля!$C$7:$C$777,$C72),"")</f>
        <v>0</v>
      </c>
      <c r="Q72" s="105">
        <f>IFERROR(SUMIF(Торговля!$C$7:$C$777,$C72,Торговля!$M$7:$M$777),"")</f>
        <v>0</v>
      </c>
      <c r="R72" s="106" t="str">
        <f>IFERROR(SUMIF(Торговля!$C$7:$C$777,$C72,Торговля!$M$7:$M$777)/VLOOKUP($C72,Торговля!$C$7:$V$777,20,0),"")</f>
        <v/>
      </c>
      <c r="S72" s="107" t="str">
        <f t="shared" si="3"/>
        <v/>
      </c>
      <c r="T72" s="108">
        <f>IF(S72=0,0,($T71+$Q72+SUMIF(Торговля!$C$7:$C$777,$C72,Торговля!$R$7:$R$777)))</f>
        <v>0</v>
      </c>
    </row>
    <row r="73" spans="2:20">
      <c r="B73" s="95">
        <v>59</v>
      </c>
      <c r="C73" s="96" t="str" cm="1">
        <f t="array" ref="C73">IFERROR(_xlfn.SINGLE(INDEX(Торговля!$C$7:$C$777,_xlfn.AGGREGATE(15,6,(ROW(Торговля!$C$7:$C$777)-ROW(Торговля!$C$7)+1)/(FREQUENCY(Торговля!$C$7:$C$777,Торговля!$C$7:$C$777)&gt;=1),ROWS($C$15:$C73)))),"")</f>
        <v/>
      </c>
      <c r="D73" s="96" t="str">
        <f t="shared" si="0"/>
        <v/>
      </c>
      <c r="E73" s="97" cm="1">
        <f t="array" ref="E73">IFERROR(IF($C73=0,0,SUMPRODUCT(--(Торговля!$C$7:$C$777=$C73))),"")</f>
        <v>0</v>
      </c>
      <c r="F73" s="98" t="str" cm="1">
        <f t="array" ref="F73">IF($C73="","",SUMPRODUCT((Торговля!$C$7:$C$777=$C73)*(Торговля!$M$7:$M$777&gt;0)))</f>
        <v/>
      </c>
      <c r="G73" s="99" t="str">
        <f t="shared" si="1"/>
        <v/>
      </c>
      <c r="H73" s="100" t="str" cm="1">
        <f t="array" ref="H73">IF($C73="","",SUMPRODUCT((Торговля!$C$7:$C$777=$C73)*(Торговля!$M$7:$M$777&lt;0)))</f>
        <v/>
      </c>
      <c r="I73" s="101" t="str">
        <f t="shared" si="2"/>
        <v/>
      </c>
      <c r="J73" s="102">
        <f>_xlfn.MINIFS(Торговля!$K$7:$K$777,Торговля!$C$7:$C$777,$C73)</f>
        <v>0</v>
      </c>
      <c r="K73" s="103">
        <f>_xlfn.MINIFS(Торговля!$M$7:$M$777,Торговля!$C$7:$C$777,$C73)</f>
        <v>0</v>
      </c>
      <c r="L73" s="68">
        <f>_xlfn.MINIFS(Торговля!$N$7:$N$777,Торговля!$C$7:$C$777,$C73)</f>
        <v>0</v>
      </c>
      <c r="M73" s="102">
        <f>_xlfn.MAXIFS(Торговля!$K$7:$K$777,Торговля!$C$7:$C$777,$C73)</f>
        <v>0</v>
      </c>
      <c r="N73" s="103">
        <f>_xlfn.MAXIFS(Торговля!$M$7:$M$777,Торговля!$C$7:$C$777,$C73)</f>
        <v>0</v>
      </c>
      <c r="O73" s="104">
        <f>_xlfn.MAXIFS(Торговля!$N$7:$N$777,Торговля!$C$7:$C$777,$C73)</f>
        <v>0</v>
      </c>
      <c r="P73" s="102">
        <f>IFERROR(SUMIFS(Торговля!$K$7:$K$777,Торговля!$C$7:$C$777,$C73),"")</f>
        <v>0</v>
      </c>
      <c r="Q73" s="105">
        <f>IFERROR(SUMIF(Торговля!$C$7:$C$777,$C73,Торговля!$M$7:$M$777),"")</f>
        <v>0</v>
      </c>
      <c r="R73" s="106" t="str">
        <f>IFERROR(SUMIF(Торговля!$C$7:$C$777,$C73,Торговля!$M$7:$M$777)/VLOOKUP($C73,Торговля!$C$7:$V$777,20,0),"")</f>
        <v/>
      </c>
      <c r="S73" s="107" t="str">
        <f t="shared" si="3"/>
        <v/>
      </c>
      <c r="T73" s="108">
        <f>IF(S73=0,0,($T72+$Q73+SUMIF(Торговля!$C$7:$C$777,$C73,Торговля!$R$7:$R$777)))</f>
        <v>0</v>
      </c>
    </row>
    <row r="74" spans="2:20">
      <c r="B74" s="95">
        <v>60</v>
      </c>
      <c r="C74" s="96" t="str" cm="1">
        <f t="array" ref="C74">IFERROR(_xlfn.SINGLE(INDEX(Торговля!$C$7:$C$777,_xlfn.AGGREGATE(15,6,(ROW(Торговля!$C$7:$C$777)-ROW(Торговля!$C$7)+1)/(FREQUENCY(Торговля!$C$7:$C$777,Торговля!$C$7:$C$777)&gt;=1),ROWS($C$15:$C74)))),"")</f>
        <v/>
      </c>
      <c r="D74" s="96" t="str">
        <f t="shared" si="0"/>
        <v/>
      </c>
      <c r="E74" s="97" cm="1">
        <f t="array" ref="E74">IFERROR(IF($C74=0,0,SUMPRODUCT(--(Торговля!$C$7:$C$777=$C74))),"")</f>
        <v>0</v>
      </c>
      <c r="F74" s="98" t="str" cm="1">
        <f t="array" ref="F74">IF($C74="","",SUMPRODUCT((Торговля!$C$7:$C$777=$C74)*(Торговля!$M$7:$M$777&gt;0)))</f>
        <v/>
      </c>
      <c r="G74" s="99" t="str">
        <f t="shared" si="1"/>
        <v/>
      </c>
      <c r="H74" s="100" t="str" cm="1">
        <f t="array" ref="H74">IF($C74="","",SUMPRODUCT((Торговля!$C$7:$C$777=$C74)*(Торговля!$M$7:$M$777&lt;0)))</f>
        <v/>
      </c>
      <c r="I74" s="101" t="str">
        <f t="shared" si="2"/>
        <v/>
      </c>
      <c r="J74" s="102">
        <f>_xlfn.MINIFS(Торговля!$K$7:$K$777,Торговля!$C$7:$C$777,$C74)</f>
        <v>0</v>
      </c>
      <c r="K74" s="103">
        <f>_xlfn.MINIFS(Торговля!$M$7:$M$777,Торговля!$C$7:$C$777,$C74)</f>
        <v>0</v>
      </c>
      <c r="L74" s="68">
        <f>_xlfn.MINIFS(Торговля!$N$7:$N$777,Торговля!$C$7:$C$777,$C74)</f>
        <v>0</v>
      </c>
      <c r="M74" s="102">
        <f>_xlfn.MAXIFS(Торговля!$K$7:$K$777,Торговля!$C$7:$C$777,$C74)</f>
        <v>0</v>
      </c>
      <c r="N74" s="103">
        <f>_xlfn.MAXIFS(Торговля!$M$7:$M$777,Торговля!$C$7:$C$777,$C74)</f>
        <v>0</v>
      </c>
      <c r="O74" s="104">
        <f>_xlfn.MAXIFS(Торговля!$N$7:$N$777,Торговля!$C$7:$C$777,$C74)</f>
        <v>0</v>
      </c>
      <c r="P74" s="102">
        <f>IFERROR(SUMIFS(Торговля!$K$7:$K$777,Торговля!$C$7:$C$777,$C74),"")</f>
        <v>0</v>
      </c>
      <c r="Q74" s="105">
        <f>IFERROR(SUMIF(Торговля!$C$7:$C$777,$C74,Торговля!$M$7:$M$777),"")</f>
        <v>0</v>
      </c>
      <c r="R74" s="106" t="str">
        <f>IFERROR(SUMIF(Торговля!$C$7:$C$777,$C74,Торговля!$M$7:$M$777)/VLOOKUP($C74,Торговля!$C$7:$V$777,20,0),"")</f>
        <v/>
      </c>
      <c r="S74" s="107" t="str">
        <f t="shared" si="3"/>
        <v/>
      </c>
      <c r="T74" s="108">
        <f>IF(S74=0,0,($T73+$Q74+SUMIF(Торговля!$C$7:$C$777,$C74,Торговля!$R$7:$R$777)))</f>
        <v>0</v>
      </c>
    </row>
    <row r="75" spans="2:20">
      <c r="B75" s="95">
        <v>61</v>
      </c>
      <c r="C75" s="96" t="str" cm="1">
        <f t="array" ref="C75">IFERROR(_xlfn.SINGLE(INDEX(Торговля!$C$7:$C$777,_xlfn.AGGREGATE(15,6,(ROW(Торговля!$C$7:$C$777)-ROW(Торговля!$C$7)+1)/(FREQUENCY(Торговля!$C$7:$C$777,Торговля!$C$7:$C$777)&gt;=1),ROWS($C$15:$C75)))),"")</f>
        <v/>
      </c>
      <c r="D75" s="96" t="str">
        <f t="shared" si="0"/>
        <v/>
      </c>
      <c r="E75" s="97" cm="1">
        <f t="array" ref="E75">IFERROR(IF($C75=0,0,SUMPRODUCT(--(Торговля!$C$7:$C$777=$C75))),"")</f>
        <v>0</v>
      </c>
      <c r="F75" s="98" t="str" cm="1">
        <f t="array" ref="F75">IF($C75="","",SUMPRODUCT((Торговля!$C$7:$C$777=$C75)*(Торговля!$M$7:$M$777&gt;0)))</f>
        <v/>
      </c>
      <c r="G75" s="99" t="str">
        <f t="shared" si="1"/>
        <v/>
      </c>
      <c r="H75" s="100" t="str" cm="1">
        <f t="array" ref="H75">IF($C75="","",SUMPRODUCT((Торговля!$C$7:$C$777=$C75)*(Торговля!$M$7:$M$777&lt;0)))</f>
        <v/>
      </c>
      <c r="I75" s="101" t="str">
        <f t="shared" si="2"/>
        <v/>
      </c>
      <c r="J75" s="102">
        <f>_xlfn.MINIFS(Торговля!$K$7:$K$777,Торговля!$C$7:$C$777,$C75)</f>
        <v>0</v>
      </c>
      <c r="K75" s="103">
        <f>_xlfn.MINIFS(Торговля!$M$7:$M$777,Торговля!$C$7:$C$777,$C75)</f>
        <v>0</v>
      </c>
      <c r="L75" s="68">
        <f>_xlfn.MINIFS(Торговля!$N$7:$N$777,Торговля!$C$7:$C$777,$C75)</f>
        <v>0</v>
      </c>
      <c r="M75" s="102">
        <f>_xlfn.MAXIFS(Торговля!$K$7:$K$777,Торговля!$C$7:$C$777,$C75)</f>
        <v>0</v>
      </c>
      <c r="N75" s="103">
        <f>_xlfn.MAXIFS(Торговля!$M$7:$M$777,Торговля!$C$7:$C$777,$C75)</f>
        <v>0</v>
      </c>
      <c r="O75" s="104">
        <f>_xlfn.MAXIFS(Торговля!$N$7:$N$777,Торговля!$C$7:$C$777,$C75)</f>
        <v>0</v>
      </c>
      <c r="P75" s="102">
        <f>IFERROR(SUMIFS(Торговля!$K$7:$K$777,Торговля!$C$7:$C$777,$C75),"")</f>
        <v>0</v>
      </c>
      <c r="Q75" s="105">
        <f>IFERROR(SUMIF(Торговля!$C$7:$C$777,$C75,Торговля!$M$7:$M$777),"")</f>
        <v>0</v>
      </c>
      <c r="R75" s="106" t="str">
        <f>IFERROR(SUMIF(Торговля!$C$7:$C$777,$C75,Торговля!$M$7:$M$777)/VLOOKUP($C75,Торговля!$C$7:$V$777,20,0),"")</f>
        <v/>
      </c>
      <c r="S75" s="107" t="str">
        <f t="shared" si="3"/>
        <v/>
      </c>
      <c r="T75" s="108">
        <f>IF(S75=0,0,($T74+$Q75+SUMIF(Торговля!$C$7:$C$777,$C75,Торговля!$R$7:$R$777)))</f>
        <v>0</v>
      </c>
    </row>
    <row r="76" spans="2:20">
      <c r="B76" s="95">
        <v>62</v>
      </c>
      <c r="C76" s="96" t="str" cm="1">
        <f t="array" ref="C76">IFERROR(_xlfn.SINGLE(INDEX(Торговля!$C$7:$C$777,_xlfn.AGGREGATE(15,6,(ROW(Торговля!$C$7:$C$777)-ROW(Торговля!$C$7)+1)/(FREQUENCY(Торговля!$C$7:$C$777,Торговля!$C$7:$C$777)&gt;=1),ROWS($C$15:$C76)))),"")</f>
        <v/>
      </c>
      <c r="D76" s="96" t="str">
        <f t="shared" si="0"/>
        <v/>
      </c>
      <c r="E76" s="97" cm="1">
        <f t="array" ref="E76">IFERROR(IF($C76=0,0,SUMPRODUCT(--(Торговля!$C$7:$C$777=$C76))),"")</f>
        <v>0</v>
      </c>
      <c r="F76" s="98" t="str" cm="1">
        <f t="array" ref="F76">IF($C76="","",SUMPRODUCT((Торговля!$C$7:$C$777=$C76)*(Торговля!$M$7:$M$777&gt;0)))</f>
        <v/>
      </c>
      <c r="G76" s="99" t="str">
        <f t="shared" si="1"/>
        <v/>
      </c>
      <c r="H76" s="100" t="str" cm="1">
        <f t="array" ref="H76">IF($C76="","",SUMPRODUCT((Торговля!$C$7:$C$777=$C76)*(Торговля!$M$7:$M$777&lt;0)))</f>
        <v/>
      </c>
      <c r="I76" s="101" t="str">
        <f t="shared" si="2"/>
        <v/>
      </c>
      <c r="J76" s="102">
        <f>_xlfn.MINIFS(Торговля!$K$7:$K$777,Торговля!$C$7:$C$777,$C76)</f>
        <v>0</v>
      </c>
      <c r="K76" s="103">
        <f>_xlfn.MINIFS(Торговля!$M$7:$M$777,Торговля!$C$7:$C$777,$C76)</f>
        <v>0</v>
      </c>
      <c r="L76" s="68">
        <f>_xlfn.MINIFS(Торговля!$N$7:$N$777,Торговля!$C$7:$C$777,$C76)</f>
        <v>0</v>
      </c>
      <c r="M76" s="102">
        <f>_xlfn.MAXIFS(Торговля!$K$7:$K$777,Торговля!$C$7:$C$777,$C76)</f>
        <v>0</v>
      </c>
      <c r="N76" s="103">
        <f>_xlfn.MAXIFS(Торговля!$M$7:$M$777,Торговля!$C$7:$C$777,$C76)</f>
        <v>0</v>
      </c>
      <c r="O76" s="104">
        <f>_xlfn.MAXIFS(Торговля!$N$7:$N$777,Торговля!$C$7:$C$777,$C76)</f>
        <v>0</v>
      </c>
      <c r="P76" s="102">
        <f>IFERROR(SUMIFS(Торговля!$K$7:$K$777,Торговля!$C$7:$C$777,$C76),"")</f>
        <v>0</v>
      </c>
      <c r="Q76" s="105">
        <f>IFERROR(SUMIF(Торговля!$C$7:$C$777,$C76,Торговля!$M$7:$M$777),"")</f>
        <v>0</v>
      </c>
      <c r="R76" s="106" t="str">
        <f>IFERROR(SUMIF(Торговля!$C$7:$C$777,$C76,Торговля!$M$7:$M$777)/VLOOKUP($C76,Торговля!$C$7:$V$777,20,0),"")</f>
        <v/>
      </c>
      <c r="S76" s="107" t="str">
        <f t="shared" si="3"/>
        <v/>
      </c>
      <c r="T76" s="108">
        <f>IF(S76=0,0,($T75+$Q76+SUMIF(Торговля!$C$7:$C$777,$C76,Торговля!$R$7:$R$777)))</f>
        <v>0</v>
      </c>
    </row>
    <row r="77" spans="2:20">
      <c r="B77" s="95">
        <v>63</v>
      </c>
      <c r="C77" s="96" t="str" cm="1">
        <f t="array" ref="C77">IFERROR(_xlfn.SINGLE(INDEX(Торговля!$C$7:$C$777,_xlfn.AGGREGATE(15,6,(ROW(Торговля!$C$7:$C$777)-ROW(Торговля!$C$7)+1)/(FREQUENCY(Торговля!$C$7:$C$777,Торговля!$C$7:$C$777)&gt;=1),ROWS($C$15:$C77)))),"")</f>
        <v/>
      </c>
      <c r="D77" s="96" t="str">
        <f t="shared" si="0"/>
        <v/>
      </c>
      <c r="E77" s="97" cm="1">
        <f t="array" ref="E77">IFERROR(IF($C77=0,0,SUMPRODUCT(--(Торговля!$C$7:$C$777=$C77))),"")</f>
        <v>0</v>
      </c>
      <c r="F77" s="98" t="str" cm="1">
        <f t="array" ref="F77">IF($C77="","",SUMPRODUCT((Торговля!$C$7:$C$777=$C77)*(Торговля!$M$7:$M$777&gt;0)))</f>
        <v/>
      </c>
      <c r="G77" s="99" t="str">
        <f t="shared" si="1"/>
        <v/>
      </c>
      <c r="H77" s="100" t="str" cm="1">
        <f t="array" ref="H77">IF($C77="","",SUMPRODUCT((Торговля!$C$7:$C$777=$C77)*(Торговля!$M$7:$M$777&lt;0)))</f>
        <v/>
      </c>
      <c r="I77" s="101" t="str">
        <f t="shared" si="2"/>
        <v/>
      </c>
      <c r="J77" s="102">
        <f>_xlfn.MINIFS(Торговля!$K$7:$K$777,Торговля!$C$7:$C$777,$C77)</f>
        <v>0</v>
      </c>
      <c r="K77" s="103">
        <f>_xlfn.MINIFS(Торговля!$M$7:$M$777,Торговля!$C$7:$C$777,$C77)</f>
        <v>0</v>
      </c>
      <c r="L77" s="68">
        <f>_xlfn.MINIFS(Торговля!$N$7:$N$777,Торговля!$C$7:$C$777,$C77)</f>
        <v>0</v>
      </c>
      <c r="M77" s="102">
        <f>_xlfn.MAXIFS(Торговля!$K$7:$K$777,Торговля!$C$7:$C$777,$C77)</f>
        <v>0</v>
      </c>
      <c r="N77" s="103">
        <f>_xlfn.MAXIFS(Торговля!$M$7:$M$777,Торговля!$C$7:$C$777,$C77)</f>
        <v>0</v>
      </c>
      <c r="O77" s="104">
        <f>_xlfn.MAXIFS(Торговля!$N$7:$N$777,Торговля!$C$7:$C$777,$C77)</f>
        <v>0</v>
      </c>
      <c r="P77" s="102">
        <f>IFERROR(SUMIFS(Торговля!$K$7:$K$777,Торговля!$C$7:$C$777,$C77),"")</f>
        <v>0</v>
      </c>
      <c r="Q77" s="105">
        <f>IFERROR(SUMIF(Торговля!$C$7:$C$777,$C77,Торговля!$M$7:$M$777),"")</f>
        <v>0</v>
      </c>
      <c r="R77" s="106" t="str">
        <f>IFERROR(SUMIF(Торговля!$C$7:$C$777,$C77,Торговля!$M$7:$M$777)/VLOOKUP($C77,Торговля!$C$7:$V$777,20,0),"")</f>
        <v/>
      </c>
      <c r="S77" s="107" t="str">
        <f t="shared" si="3"/>
        <v/>
      </c>
      <c r="T77" s="108">
        <f>IF(S77=0,0,($T76+$Q77+SUMIF(Торговля!$C$7:$C$777,$C77,Торговля!$R$7:$R$777)))</f>
        <v>0</v>
      </c>
    </row>
    <row r="78" spans="2:20">
      <c r="B78" s="95">
        <v>64</v>
      </c>
      <c r="C78" s="96" t="str" cm="1">
        <f t="array" ref="C78">IFERROR(_xlfn.SINGLE(INDEX(Торговля!$C$7:$C$777,_xlfn.AGGREGATE(15,6,(ROW(Торговля!$C$7:$C$777)-ROW(Торговля!$C$7)+1)/(FREQUENCY(Торговля!$C$7:$C$777,Торговля!$C$7:$C$777)&gt;=1),ROWS($C$15:$C78)))),"")</f>
        <v/>
      </c>
      <c r="D78" s="96" t="str">
        <f t="shared" si="0"/>
        <v/>
      </c>
      <c r="E78" s="97" cm="1">
        <f t="array" ref="E78">IFERROR(IF($C78=0,0,SUMPRODUCT(--(Торговля!$C$7:$C$777=$C78))),"")</f>
        <v>0</v>
      </c>
      <c r="F78" s="98" t="str" cm="1">
        <f t="array" ref="F78">IF($C78="","",SUMPRODUCT((Торговля!$C$7:$C$777=$C78)*(Торговля!$M$7:$M$777&gt;0)))</f>
        <v/>
      </c>
      <c r="G78" s="99" t="str">
        <f t="shared" si="1"/>
        <v/>
      </c>
      <c r="H78" s="100" t="str" cm="1">
        <f t="array" ref="H78">IF($C78="","",SUMPRODUCT((Торговля!$C$7:$C$777=$C78)*(Торговля!$M$7:$M$777&lt;0)))</f>
        <v/>
      </c>
      <c r="I78" s="101" t="str">
        <f t="shared" si="2"/>
        <v/>
      </c>
      <c r="J78" s="102">
        <f>_xlfn.MINIFS(Торговля!$K$7:$K$777,Торговля!$C$7:$C$777,$C78)</f>
        <v>0</v>
      </c>
      <c r="K78" s="103">
        <f>_xlfn.MINIFS(Торговля!$M$7:$M$777,Торговля!$C$7:$C$777,$C78)</f>
        <v>0</v>
      </c>
      <c r="L78" s="68">
        <f>_xlfn.MINIFS(Торговля!$N$7:$N$777,Торговля!$C$7:$C$777,$C78)</f>
        <v>0</v>
      </c>
      <c r="M78" s="102">
        <f>_xlfn.MAXIFS(Торговля!$K$7:$K$777,Торговля!$C$7:$C$777,$C78)</f>
        <v>0</v>
      </c>
      <c r="N78" s="103">
        <f>_xlfn.MAXIFS(Торговля!$M$7:$M$777,Торговля!$C$7:$C$777,$C78)</f>
        <v>0</v>
      </c>
      <c r="O78" s="104">
        <f>_xlfn.MAXIFS(Торговля!$N$7:$N$777,Торговля!$C$7:$C$777,$C78)</f>
        <v>0</v>
      </c>
      <c r="P78" s="102">
        <f>IFERROR(SUMIFS(Торговля!$K$7:$K$777,Торговля!$C$7:$C$777,$C78),"")</f>
        <v>0</v>
      </c>
      <c r="Q78" s="105">
        <f>IFERROR(SUMIF(Торговля!$C$7:$C$777,$C78,Торговля!$M$7:$M$777),"")</f>
        <v>0</v>
      </c>
      <c r="R78" s="106" t="str">
        <f>IFERROR(SUMIF(Торговля!$C$7:$C$777,$C78,Торговля!$M$7:$M$777)/VLOOKUP($C78,Торговля!$C$7:$V$777,20,0),"")</f>
        <v/>
      </c>
      <c r="S78" s="107" t="str">
        <f t="shared" si="3"/>
        <v/>
      </c>
      <c r="T78" s="108">
        <f>IF(S78=0,0,($T77+$Q78+SUMIF(Торговля!$C$7:$C$777,$C78,Торговля!$R$7:$R$777)))</f>
        <v>0</v>
      </c>
    </row>
    <row r="79" spans="2:20">
      <c r="B79" s="95">
        <v>65</v>
      </c>
      <c r="C79" s="96" t="str" cm="1">
        <f t="array" ref="C79">IFERROR(_xlfn.SINGLE(INDEX(Торговля!$C$7:$C$777,_xlfn.AGGREGATE(15,6,(ROW(Торговля!$C$7:$C$777)-ROW(Торговля!$C$7)+1)/(FREQUENCY(Торговля!$C$7:$C$777,Торговля!$C$7:$C$777)&gt;=1),ROWS($C$15:$C79)))),"")</f>
        <v/>
      </c>
      <c r="D79" s="96" t="str">
        <f t="shared" si="0"/>
        <v/>
      </c>
      <c r="E79" s="97" cm="1">
        <f t="array" ref="E79">IFERROR(IF($C79=0,0,SUMPRODUCT(--(Торговля!$C$7:$C$777=$C79))),"")</f>
        <v>0</v>
      </c>
      <c r="F79" s="98" t="str" cm="1">
        <f t="array" ref="F79">IF($C79="","",SUMPRODUCT((Торговля!$C$7:$C$777=$C79)*(Торговля!$M$7:$M$777&gt;0)))</f>
        <v/>
      </c>
      <c r="G79" s="99" t="str">
        <f t="shared" si="1"/>
        <v/>
      </c>
      <c r="H79" s="100" t="str" cm="1">
        <f t="array" ref="H79">IF($C79="","",SUMPRODUCT((Торговля!$C$7:$C$777=$C79)*(Торговля!$M$7:$M$777&lt;0)))</f>
        <v/>
      </c>
      <c r="I79" s="101" t="str">
        <f t="shared" si="2"/>
        <v/>
      </c>
      <c r="J79" s="102">
        <f>_xlfn.MINIFS(Торговля!$K$7:$K$777,Торговля!$C$7:$C$777,$C79)</f>
        <v>0</v>
      </c>
      <c r="K79" s="103">
        <f>_xlfn.MINIFS(Торговля!$M$7:$M$777,Торговля!$C$7:$C$777,$C79)</f>
        <v>0</v>
      </c>
      <c r="L79" s="68">
        <f>_xlfn.MINIFS(Торговля!$N$7:$N$777,Торговля!$C$7:$C$777,$C79)</f>
        <v>0</v>
      </c>
      <c r="M79" s="102">
        <f>_xlfn.MAXIFS(Торговля!$K$7:$K$777,Торговля!$C$7:$C$777,$C79)</f>
        <v>0</v>
      </c>
      <c r="N79" s="103">
        <f>_xlfn.MAXIFS(Торговля!$M$7:$M$777,Торговля!$C$7:$C$777,$C79)</f>
        <v>0</v>
      </c>
      <c r="O79" s="104">
        <f>_xlfn.MAXIFS(Торговля!$N$7:$N$777,Торговля!$C$7:$C$777,$C79)</f>
        <v>0</v>
      </c>
      <c r="P79" s="102">
        <f>IFERROR(SUMIFS(Торговля!$K$7:$K$777,Торговля!$C$7:$C$777,$C79),"")</f>
        <v>0</v>
      </c>
      <c r="Q79" s="105">
        <f>IFERROR(SUMIF(Торговля!$C$7:$C$777,$C79,Торговля!$M$7:$M$777),"")</f>
        <v>0</v>
      </c>
      <c r="R79" s="106" t="str">
        <f>IFERROR(SUMIF(Торговля!$C$7:$C$777,$C79,Торговля!$M$7:$M$777)/VLOOKUP($C79,Торговля!$C$7:$V$777,20,0),"")</f>
        <v/>
      </c>
      <c r="S79" s="107" t="str">
        <f t="shared" si="3"/>
        <v/>
      </c>
      <c r="T79" s="108">
        <f>IF(S79=0,0,($T78+$Q79+SUMIF(Торговля!$C$7:$C$777,$C79,Торговля!$R$7:$R$777)))</f>
        <v>0</v>
      </c>
    </row>
    <row r="80" spans="2:20">
      <c r="B80" s="95">
        <v>66</v>
      </c>
      <c r="C80" s="96" t="str" cm="1">
        <f t="array" ref="C80">IFERROR(_xlfn.SINGLE(INDEX(Торговля!$C$7:$C$777,_xlfn.AGGREGATE(15,6,(ROW(Торговля!$C$7:$C$777)-ROW(Торговля!$C$7)+1)/(FREQUENCY(Торговля!$C$7:$C$777,Торговля!$C$7:$C$777)&gt;=1),ROWS($C$15:$C80)))),"")</f>
        <v/>
      </c>
      <c r="D80" s="96" t="str">
        <f t="shared" ref="D80:D124" si="4">IF(C80=0,0,TEXT($C80,"ДДДД"))</f>
        <v/>
      </c>
      <c r="E80" s="97" cm="1">
        <f t="array" ref="E80">IFERROR(IF($C80=0,0,SUMPRODUCT(--(Торговля!$C$7:$C$777=$C80))),"")</f>
        <v>0</v>
      </c>
      <c r="F80" s="98" t="str" cm="1">
        <f t="array" ref="F80">IF($C80="","",SUMPRODUCT((Торговля!$C$7:$C$777=$C80)*(Торговля!$M$7:$M$777&gt;0)))</f>
        <v/>
      </c>
      <c r="G80" s="99" t="str">
        <f t="shared" ref="G80:G125" si="5">IFERROR($F80/$E80,"")</f>
        <v/>
      </c>
      <c r="H80" s="100" t="str" cm="1">
        <f t="array" ref="H80">IF($C80="","",SUMPRODUCT((Торговля!$C$7:$C$777=$C80)*(Торговля!$M$7:$M$777&lt;0)))</f>
        <v/>
      </c>
      <c r="I80" s="101" t="str">
        <f t="shared" ref="I80:I125" si="6">IFERROR($H80/$E80,"")</f>
        <v/>
      </c>
      <c r="J80" s="102">
        <f>_xlfn.MINIFS(Торговля!$K$7:$K$777,Торговля!$C$7:$C$777,$C80)</f>
        <v>0</v>
      </c>
      <c r="K80" s="103">
        <f>_xlfn.MINIFS(Торговля!$M$7:$M$777,Торговля!$C$7:$C$777,$C80)</f>
        <v>0</v>
      </c>
      <c r="L80" s="68">
        <f>_xlfn.MINIFS(Торговля!$N$7:$N$777,Торговля!$C$7:$C$777,$C80)</f>
        <v>0</v>
      </c>
      <c r="M80" s="102">
        <f>_xlfn.MAXIFS(Торговля!$K$7:$K$777,Торговля!$C$7:$C$777,$C80)</f>
        <v>0</v>
      </c>
      <c r="N80" s="103">
        <f>_xlfn.MAXIFS(Торговля!$M$7:$M$777,Торговля!$C$7:$C$777,$C80)</f>
        <v>0</v>
      </c>
      <c r="O80" s="104">
        <f>_xlfn.MAXIFS(Торговля!$N$7:$N$777,Торговля!$C$7:$C$777,$C80)</f>
        <v>0</v>
      </c>
      <c r="P80" s="102">
        <f>IFERROR(SUMIFS(Торговля!$K$7:$K$777,Торговля!$C$7:$C$777,$C80),"")</f>
        <v>0</v>
      </c>
      <c r="Q80" s="105">
        <f>IFERROR(SUMIF(Торговля!$C$7:$C$777,$C80,Торговля!$M$7:$M$777),"")</f>
        <v>0</v>
      </c>
      <c r="R80" s="106" t="str">
        <f>IFERROR(SUMIF(Торговля!$C$7:$C$777,$C80,Торговля!$M$7:$M$777)/VLOOKUP($C80,Торговля!$C$7:$V$777,20,0),"")</f>
        <v/>
      </c>
      <c r="S80" s="107" t="str">
        <f t="shared" ref="S80:S124" si="7">IFERROR(VALUE($C80),"")</f>
        <v/>
      </c>
      <c r="T80" s="108">
        <f>IF(S80=0,0,($T79+$Q80+SUMIF(Торговля!$C$7:$C$777,$C80,Торговля!$R$7:$R$777)))</f>
        <v>0</v>
      </c>
    </row>
    <row r="81" spans="2:20">
      <c r="B81" s="95">
        <v>67</v>
      </c>
      <c r="C81" s="96" t="str" cm="1">
        <f t="array" ref="C81">IFERROR(_xlfn.SINGLE(INDEX(Торговля!$C$7:$C$777,_xlfn.AGGREGATE(15,6,(ROW(Торговля!$C$7:$C$777)-ROW(Торговля!$C$7)+1)/(FREQUENCY(Торговля!$C$7:$C$777,Торговля!$C$7:$C$777)&gt;=1),ROWS($C$15:$C81)))),"")</f>
        <v/>
      </c>
      <c r="D81" s="96" t="str">
        <f t="shared" si="4"/>
        <v/>
      </c>
      <c r="E81" s="97" cm="1">
        <f t="array" ref="E81">IFERROR(IF($C81=0,0,SUMPRODUCT(--(Торговля!$C$7:$C$777=$C81))),"")</f>
        <v>0</v>
      </c>
      <c r="F81" s="98" t="str" cm="1">
        <f t="array" ref="F81">IF($C81="","",SUMPRODUCT((Торговля!$C$7:$C$777=$C81)*(Торговля!$M$7:$M$777&gt;0)))</f>
        <v/>
      </c>
      <c r="G81" s="99" t="str">
        <f t="shared" si="5"/>
        <v/>
      </c>
      <c r="H81" s="100" t="str" cm="1">
        <f t="array" ref="H81">IF($C81="","",SUMPRODUCT((Торговля!$C$7:$C$777=$C81)*(Торговля!$M$7:$M$777&lt;0)))</f>
        <v/>
      </c>
      <c r="I81" s="101" t="str">
        <f t="shared" si="6"/>
        <v/>
      </c>
      <c r="J81" s="102">
        <f>_xlfn.MINIFS(Торговля!$K$7:$K$777,Торговля!$C$7:$C$777,$C81)</f>
        <v>0</v>
      </c>
      <c r="K81" s="103">
        <f>_xlfn.MINIFS(Торговля!$M$7:$M$777,Торговля!$C$7:$C$777,$C81)</f>
        <v>0</v>
      </c>
      <c r="L81" s="68">
        <f>_xlfn.MINIFS(Торговля!$N$7:$N$777,Торговля!$C$7:$C$777,$C81)</f>
        <v>0</v>
      </c>
      <c r="M81" s="102">
        <f>_xlfn.MAXIFS(Торговля!$K$7:$K$777,Торговля!$C$7:$C$777,$C81)</f>
        <v>0</v>
      </c>
      <c r="N81" s="103">
        <f>_xlfn.MAXIFS(Торговля!$M$7:$M$777,Торговля!$C$7:$C$777,$C81)</f>
        <v>0</v>
      </c>
      <c r="O81" s="104">
        <f>_xlfn.MAXIFS(Торговля!$N$7:$N$777,Торговля!$C$7:$C$777,$C81)</f>
        <v>0</v>
      </c>
      <c r="P81" s="102">
        <f>IFERROR(SUMIFS(Торговля!$K$7:$K$777,Торговля!$C$7:$C$777,$C81),"")</f>
        <v>0</v>
      </c>
      <c r="Q81" s="105">
        <f>IFERROR(SUMIF(Торговля!$C$7:$C$777,$C81,Торговля!$M$7:$M$777),"")</f>
        <v>0</v>
      </c>
      <c r="R81" s="106" t="str">
        <f>IFERROR(SUMIF(Торговля!$C$7:$C$777,$C81,Торговля!$M$7:$M$777)/VLOOKUP($C81,Торговля!$C$7:$V$777,20,0),"")</f>
        <v/>
      </c>
      <c r="S81" s="107" t="str">
        <f t="shared" si="7"/>
        <v/>
      </c>
      <c r="T81" s="108">
        <f>IF(S81=0,0,($T80+$Q81+SUMIF(Торговля!$C$7:$C$777,$C81,Торговля!$R$7:$R$777)))</f>
        <v>0</v>
      </c>
    </row>
    <row r="82" spans="2:20">
      <c r="B82" s="95">
        <v>68</v>
      </c>
      <c r="C82" s="96" t="str" cm="1">
        <f t="array" ref="C82">IFERROR(_xlfn.SINGLE(INDEX(Торговля!$C$7:$C$777,_xlfn.AGGREGATE(15,6,(ROW(Торговля!$C$7:$C$777)-ROW(Торговля!$C$7)+1)/(FREQUENCY(Торговля!$C$7:$C$777,Торговля!$C$7:$C$777)&gt;=1),ROWS($C$15:$C82)))),"")</f>
        <v/>
      </c>
      <c r="D82" s="96" t="str">
        <f t="shared" si="4"/>
        <v/>
      </c>
      <c r="E82" s="97" cm="1">
        <f t="array" ref="E82">IFERROR(IF($C82=0,0,SUMPRODUCT(--(Торговля!$C$7:$C$777=$C82))),"")</f>
        <v>0</v>
      </c>
      <c r="F82" s="98" t="str" cm="1">
        <f t="array" ref="F82">IF($C82="","",SUMPRODUCT((Торговля!$C$7:$C$777=$C82)*(Торговля!$M$7:$M$777&gt;0)))</f>
        <v/>
      </c>
      <c r="G82" s="99" t="str">
        <f t="shared" si="5"/>
        <v/>
      </c>
      <c r="H82" s="100" t="str" cm="1">
        <f t="array" ref="H82">IF($C82="","",SUMPRODUCT((Торговля!$C$7:$C$777=$C82)*(Торговля!$M$7:$M$777&lt;0)))</f>
        <v/>
      </c>
      <c r="I82" s="101" t="str">
        <f t="shared" si="6"/>
        <v/>
      </c>
      <c r="J82" s="102">
        <f>_xlfn.MINIFS(Торговля!$K$7:$K$777,Торговля!$C$7:$C$777,$C82)</f>
        <v>0</v>
      </c>
      <c r="K82" s="103">
        <f>_xlfn.MINIFS(Торговля!$M$7:$M$777,Торговля!$C$7:$C$777,$C82)</f>
        <v>0</v>
      </c>
      <c r="L82" s="68">
        <f>_xlfn.MINIFS(Торговля!$N$7:$N$777,Торговля!$C$7:$C$777,$C82)</f>
        <v>0</v>
      </c>
      <c r="M82" s="102">
        <f>_xlfn.MAXIFS(Торговля!$K$7:$K$777,Торговля!$C$7:$C$777,$C82)</f>
        <v>0</v>
      </c>
      <c r="N82" s="103">
        <f>_xlfn.MAXIFS(Торговля!$M$7:$M$777,Торговля!$C$7:$C$777,$C82)</f>
        <v>0</v>
      </c>
      <c r="O82" s="104">
        <f>_xlfn.MAXIFS(Торговля!$N$7:$N$777,Торговля!$C$7:$C$777,$C82)</f>
        <v>0</v>
      </c>
      <c r="P82" s="102">
        <f>IFERROR(SUMIFS(Торговля!$K$7:$K$777,Торговля!$C$7:$C$777,$C82),"")</f>
        <v>0</v>
      </c>
      <c r="Q82" s="105">
        <f>IFERROR(SUMIF(Торговля!$C$7:$C$777,$C82,Торговля!$M$7:$M$777),"")</f>
        <v>0</v>
      </c>
      <c r="R82" s="106" t="str">
        <f>IFERROR(SUMIF(Торговля!$C$7:$C$777,$C82,Торговля!$M$7:$M$777)/VLOOKUP($C82,Торговля!$C$7:$V$777,20,0),"")</f>
        <v/>
      </c>
      <c r="S82" s="107" t="str">
        <f t="shared" si="7"/>
        <v/>
      </c>
      <c r="T82" s="108">
        <f>IF(S82=0,0,($T81+$Q82+SUMIF(Торговля!$C$7:$C$777,$C82,Торговля!$R$7:$R$777)))</f>
        <v>0</v>
      </c>
    </row>
    <row r="83" spans="2:20">
      <c r="B83" s="95">
        <v>69</v>
      </c>
      <c r="C83" s="96" t="str" cm="1">
        <f t="array" ref="C83">IFERROR(_xlfn.SINGLE(INDEX(Торговля!$C$7:$C$777,_xlfn.AGGREGATE(15,6,(ROW(Торговля!$C$7:$C$777)-ROW(Торговля!$C$7)+1)/(FREQUENCY(Торговля!$C$7:$C$777,Торговля!$C$7:$C$777)&gt;=1),ROWS($C$15:$C83)))),"")</f>
        <v/>
      </c>
      <c r="D83" s="96" t="str">
        <f t="shared" si="4"/>
        <v/>
      </c>
      <c r="E83" s="97" cm="1">
        <f t="array" ref="E83">IFERROR(IF($C83=0,0,SUMPRODUCT(--(Торговля!$C$7:$C$777=$C83))),"")</f>
        <v>0</v>
      </c>
      <c r="F83" s="98" t="str" cm="1">
        <f t="array" ref="F83">IF($C83="","",SUMPRODUCT((Торговля!$C$7:$C$777=$C83)*(Торговля!$M$7:$M$777&gt;0)))</f>
        <v/>
      </c>
      <c r="G83" s="99" t="str">
        <f t="shared" si="5"/>
        <v/>
      </c>
      <c r="H83" s="100" t="str" cm="1">
        <f t="array" ref="H83">IF($C83="","",SUMPRODUCT((Торговля!$C$7:$C$777=$C83)*(Торговля!$M$7:$M$777&lt;0)))</f>
        <v/>
      </c>
      <c r="I83" s="101" t="str">
        <f t="shared" si="6"/>
        <v/>
      </c>
      <c r="J83" s="102">
        <f>_xlfn.MINIFS(Торговля!$K$7:$K$777,Торговля!$C$7:$C$777,$C83)</f>
        <v>0</v>
      </c>
      <c r="K83" s="103">
        <f>_xlfn.MINIFS(Торговля!$M$7:$M$777,Торговля!$C$7:$C$777,$C83)</f>
        <v>0</v>
      </c>
      <c r="L83" s="68">
        <f>_xlfn.MINIFS(Торговля!$N$7:$N$777,Торговля!$C$7:$C$777,$C83)</f>
        <v>0</v>
      </c>
      <c r="M83" s="102">
        <f>_xlfn.MAXIFS(Торговля!$K$7:$K$777,Торговля!$C$7:$C$777,$C83)</f>
        <v>0</v>
      </c>
      <c r="N83" s="103">
        <f>_xlfn.MAXIFS(Торговля!$M$7:$M$777,Торговля!$C$7:$C$777,$C83)</f>
        <v>0</v>
      </c>
      <c r="O83" s="104">
        <f>_xlfn.MAXIFS(Торговля!$N$7:$N$777,Торговля!$C$7:$C$777,$C83)</f>
        <v>0</v>
      </c>
      <c r="P83" s="102">
        <f>IFERROR(SUMIFS(Торговля!$K$7:$K$777,Торговля!$C$7:$C$777,$C83),"")</f>
        <v>0</v>
      </c>
      <c r="Q83" s="105">
        <f>IFERROR(SUMIF(Торговля!$C$7:$C$777,$C83,Торговля!$M$7:$M$777),"")</f>
        <v>0</v>
      </c>
      <c r="R83" s="106" t="str">
        <f>IFERROR(SUMIF(Торговля!$C$7:$C$777,$C83,Торговля!$M$7:$M$777)/VLOOKUP($C83,Торговля!$C$7:$V$777,20,0),"")</f>
        <v/>
      </c>
      <c r="S83" s="107" t="str">
        <f t="shared" si="7"/>
        <v/>
      </c>
      <c r="T83" s="108">
        <f>IF(S83=0,0,($T82+$Q83+SUMIF(Торговля!$C$7:$C$777,$C83,Торговля!$R$7:$R$777)))</f>
        <v>0</v>
      </c>
    </row>
    <row r="84" spans="2:20">
      <c r="B84" s="95">
        <v>70</v>
      </c>
      <c r="C84" s="96" t="str" cm="1">
        <f t="array" ref="C84">IFERROR(_xlfn.SINGLE(INDEX(Торговля!$C$7:$C$777,_xlfn.AGGREGATE(15,6,(ROW(Торговля!$C$7:$C$777)-ROW(Торговля!$C$7)+1)/(FREQUENCY(Торговля!$C$7:$C$777,Торговля!$C$7:$C$777)&gt;=1),ROWS($C$15:$C84)))),"")</f>
        <v/>
      </c>
      <c r="D84" s="96" t="str">
        <f t="shared" si="4"/>
        <v/>
      </c>
      <c r="E84" s="97" cm="1">
        <f t="array" ref="E84">IFERROR(IF($C84=0,0,SUMPRODUCT(--(Торговля!$C$7:$C$777=$C84))),"")</f>
        <v>0</v>
      </c>
      <c r="F84" s="98" t="str" cm="1">
        <f t="array" ref="F84">IF($C84="","",SUMPRODUCT((Торговля!$C$7:$C$777=$C84)*(Торговля!$M$7:$M$777&gt;0)))</f>
        <v/>
      </c>
      <c r="G84" s="99" t="str">
        <f t="shared" si="5"/>
        <v/>
      </c>
      <c r="H84" s="100" t="str" cm="1">
        <f t="array" ref="H84">IF($C84="","",SUMPRODUCT((Торговля!$C$7:$C$777=$C84)*(Торговля!$M$7:$M$777&lt;0)))</f>
        <v/>
      </c>
      <c r="I84" s="101" t="str">
        <f t="shared" si="6"/>
        <v/>
      </c>
      <c r="J84" s="102">
        <f>_xlfn.MINIFS(Торговля!$K$7:$K$777,Торговля!$C$7:$C$777,$C84)</f>
        <v>0</v>
      </c>
      <c r="K84" s="103">
        <f>_xlfn.MINIFS(Торговля!$M$7:$M$777,Торговля!$C$7:$C$777,$C84)</f>
        <v>0</v>
      </c>
      <c r="L84" s="68">
        <f>_xlfn.MINIFS(Торговля!$N$7:$N$777,Торговля!$C$7:$C$777,$C84)</f>
        <v>0</v>
      </c>
      <c r="M84" s="102">
        <f>_xlfn.MAXIFS(Торговля!$K$7:$K$777,Торговля!$C$7:$C$777,$C84)</f>
        <v>0</v>
      </c>
      <c r="N84" s="103">
        <f>_xlfn.MAXIFS(Торговля!$M$7:$M$777,Торговля!$C$7:$C$777,$C84)</f>
        <v>0</v>
      </c>
      <c r="O84" s="104">
        <f>_xlfn.MAXIFS(Торговля!$N$7:$N$777,Торговля!$C$7:$C$777,$C84)</f>
        <v>0</v>
      </c>
      <c r="P84" s="102">
        <f>IFERROR(SUMIFS(Торговля!$K$7:$K$777,Торговля!$C$7:$C$777,$C84),"")</f>
        <v>0</v>
      </c>
      <c r="Q84" s="105">
        <f>IFERROR(SUMIF(Торговля!$C$7:$C$777,$C84,Торговля!$M$7:$M$777),"")</f>
        <v>0</v>
      </c>
      <c r="R84" s="106" t="str">
        <f>IFERROR(SUMIF(Торговля!$C$7:$C$777,$C84,Торговля!$M$7:$M$777)/VLOOKUP($C84,Торговля!$C$7:$V$777,20,0),"")</f>
        <v/>
      </c>
      <c r="S84" s="107" t="str">
        <f t="shared" si="7"/>
        <v/>
      </c>
      <c r="T84" s="108">
        <f>IF(S84=0,0,($T83+$Q84+SUMIF(Торговля!$C$7:$C$777,$C84,Торговля!$R$7:$R$777)))</f>
        <v>0</v>
      </c>
    </row>
    <row r="85" spans="2:20">
      <c r="B85" s="95">
        <v>71</v>
      </c>
      <c r="C85" s="96" t="str" cm="1">
        <f t="array" ref="C85">IFERROR(_xlfn.SINGLE(INDEX(Торговля!$C$7:$C$777,_xlfn.AGGREGATE(15,6,(ROW(Торговля!$C$7:$C$777)-ROW(Торговля!$C$7)+1)/(FREQUENCY(Торговля!$C$7:$C$777,Торговля!$C$7:$C$777)&gt;=1),ROWS($C$15:$C85)))),"")</f>
        <v/>
      </c>
      <c r="D85" s="96" t="str">
        <f t="shared" si="4"/>
        <v/>
      </c>
      <c r="E85" s="97" cm="1">
        <f t="array" ref="E85">IFERROR(IF($C85=0,0,SUMPRODUCT(--(Торговля!$C$7:$C$777=$C85))),"")</f>
        <v>0</v>
      </c>
      <c r="F85" s="98" t="str" cm="1">
        <f t="array" ref="F85">IF($C85="","",SUMPRODUCT((Торговля!$C$7:$C$777=$C85)*(Торговля!$M$7:$M$777&gt;0)))</f>
        <v/>
      </c>
      <c r="G85" s="99" t="str">
        <f t="shared" si="5"/>
        <v/>
      </c>
      <c r="H85" s="100" t="str" cm="1">
        <f t="array" ref="H85">IF($C85="","",SUMPRODUCT((Торговля!$C$7:$C$777=$C85)*(Торговля!$M$7:$M$777&lt;0)))</f>
        <v/>
      </c>
      <c r="I85" s="101" t="str">
        <f t="shared" si="6"/>
        <v/>
      </c>
      <c r="J85" s="102">
        <f>_xlfn.MINIFS(Торговля!$K$7:$K$777,Торговля!$C$7:$C$777,$C85)</f>
        <v>0</v>
      </c>
      <c r="K85" s="103">
        <f>_xlfn.MINIFS(Торговля!$M$7:$M$777,Торговля!$C$7:$C$777,$C85)</f>
        <v>0</v>
      </c>
      <c r="L85" s="68">
        <f>_xlfn.MINIFS(Торговля!$N$7:$N$777,Торговля!$C$7:$C$777,$C85)</f>
        <v>0</v>
      </c>
      <c r="M85" s="102">
        <f>_xlfn.MAXIFS(Торговля!$K$7:$K$777,Торговля!$C$7:$C$777,$C85)</f>
        <v>0</v>
      </c>
      <c r="N85" s="103">
        <f>_xlfn.MAXIFS(Торговля!$M$7:$M$777,Торговля!$C$7:$C$777,$C85)</f>
        <v>0</v>
      </c>
      <c r="O85" s="104">
        <f>_xlfn.MAXIFS(Торговля!$N$7:$N$777,Торговля!$C$7:$C$777,$C85)</f>
        <v>0</v>
      </c>
      <c r="P85" s="102">
        <f>IFERROR(SUMIFS(Торговля!$K$7:$K$777,Торговля!$C$7:$C$777,$C85),"")</f>
        <v>0</v>
      </c>
      <c r="Q85" s="105">
        <f>IFERROR(SUMIF(Торговля!$C$7:$C$777,$C85,Торговля!$M$7:$M$777),"")</f>
        <v>0</v>
      </c>
      <c r="R85" s="106" t="str">
        <f>IFERROR(SUMIF(Торговля!$C$7:$C$777,$C85,Торговля!$M$7:$M$777)/VLOOKUP($C85,Торговля!$C$7:$V$777,20,0),"")</f>
        <v/>
      </c>
      <c r="S85" s="107" t="str">
        <f t="shared" si="7"/>
        <v/>
      </c>
      <c r="T85" s="108">
        <f>IF(S85=0,0,($T84+$Q85+SUMIF(Торговля!$C$7:$C$777,$C85,Торговля!$R$7:$R$777)))</f>
        <v>0</v>
      </c>
    </row>
    <row r="86" spans="2:20">
      <c r="B86" s="95">
        <v>72</v>
      </c>
      <c r="C86" s="96" t="str" cm="1">
        <f t="array" ref="C86">IFERROR(_xlfn.SINGLE(INDEX(Торговля!$C$7:$C$777,_xlfn.AGGREGATE(15,6,(ROW(Торговля!$C$7:$C$777)-ROW(Торговля!$C$7)+1)/(FREQUENCY(Торговля!$C$7:$C$777,Торговля!$C$7:$C$777)&gt;=1),ROWS($C$15:$C86)))),"")</f>
        <v/>
      </c>
      <c r="D86" s="96" t="str">
        <f t="shared" si="4"/>
        <v/>
      </c>
      <c r="E86" s="97" cm="1">
        <f t="array" ref="E86">IFERROR(IF($C86=0,0,SUMPRODUCT(--(Торговля!$C$7:$C$777=$C86))),"")</f>
        <v>0</v>
      </c>
      <c r="F86" s="98" t="str" cm="1">
        <f t="array" ref="F86">IF($C86="","",SUMPRODUCT((Торговля!$C$7:$C$777=$C86)*(Торговля!$M$7:$M$777&gt;0)))</f>
        <v/>
      </c>
      <c r="G86" s="99" t="str">
        <f t="shared" si="5"/>
        <v/>
      </c>
      <c r="H86" s="100" t="str" cm="1">
        <f t="array" ref="H86">IF($C86="","",SUMPRODUCT((Торговля!$C$7:$C$777=$C86)*(Торговля!$M$7:$M$777&lt;0)))</f>
        <v/>
      </c>
      <c r="I86" s="101" t="str">
        <f t="shared" si="6"/>
        <v/>
      </c>
      <c r="J86" s="102">
        <f>_xlfn.MINIFS(Торговля!$K$7:$K$777,Торговля!$C$7:$C$777,$C86)</f>
        <v>0</v>
      </c>
      <c r="K86" s="103">
        <f>_xlfn.MINIFS(Торговля!$M$7:$M$777,Торговля!$C$7:$C$777,$C86)</f>
        <v>0</v>
      </c>
      <c r="L86" s="68">
        <f>_xlfn.MINIFS(Торговля!$N$7:$N$777,Торговля!$C$7:$C$777,$C86)</f>
        <v>0</v>
      </c>
      <c r="M86" s="102">
        <f>_xlfn.MAXIFS(Торговля!$K$7:$K$777,Торговля!$C$7:$C$777,$C86)</f>
        <v>0</v>
      </c>
      <c r="N86" s="103">
        <f>_xlfn.MAXIFS(Торговля!$M$7:$M$777,Торговля!$C$7:$C$777,$C86)</f>
        <v>0</v>
      </c>
      <c r="O86" s="104">
        <f>_xlfn.MAXIFS(Торговля!$N$7:$N$777,Торговля!$C$7:$C$777,$C86)</f>
        <v>0</v>
      </c>
      <c r="P86" s="102">
        <f>IFERROR(SUMIFS(Торговля!$K$7:$K$777,Торговля!$C$7:$C$777,$C86),"")</f>
        <v>0</v>
      </c>
      <c r="Q86" s="105">
        <f>IFERROR(SUMIF(Торговля!$C$7:$C$777,$C86,Торговля!$M$7:$M$777),"")</f>
        <v>0</v>
      </c>
      <c r="R86" s="106" t="str">
        <f>IFERROR(SUMIF(Торговля!$C$7:$C$777,$C86,Торговля!$M$7:$M$777)/VLOOKUP($C86,Торговля!$C$7:$V$777,20,0),"")</f>
        <v/>
      </c>
      <c r="S86" s="107" t="str">
        <f t="shared" si="7"/>
        <v/>
      </c>
      <c r="T86" s="108">
        <f>IF(S86=0,0,($T85+$Q86+SUMIF(Торговля!$C$7:$C$777,$C86,Торговля!$R$7:$R$777)))</f>
        <v>0</v>
      </c>
    </row>
    <row r="87" spans="2:20">
      <c r="B87" s="95">
        <v>73</v>
      </c>
      <c r="C87" s="96" t="str" cm="1">
        <f t="array" ref="C87">IFERROR(_xlfn.SINGLE(INDEX(Торговля!$C$7:$C$777,_xlfn.AGGREGATE(15,6,(ROW(Торговля!$C$7:$C$777)-ROW(Торговля!$C$7)+1)/(FREQUENCY(Торговля!$C$7:$C$777,Торговля!$C$7:$C$777)&gt;=1),ROWS($C$15:$C87)))),"")</f>
        <v/>
      </c>
      <c r="D87" s="96" t="str">
        <f t="shared" si="4"/>
        <v/>
      </c>
      <c r="E87" s="97" cm="1">
        <f t="array" ref="E87">IFERROR(IF($C87=0,0,SUMPRODUCT(--(Торговля!$C$7:$C$777=$C87))),"")</f>
        <v>0</v>
      </c>
      <c r="F87" s="98" t="str" cm="1">
        <f t="array" ref="F87">IF($C87="","",SUMPRODUCT((Торговля!$C$7:$C$777=$C87)*(Торговля!$M$7:$M$777&gt;0)))</f>
        <v/>
      </c>
      <c r="G87" s="99" t="str">
        <f t="shared" si="5"/>
        <v/>
      </c>
      <c r="H87" s="100" t="str" cm="1">
        <f t="array" ref="H87">IF($C87="","",SUMPRODUCT((Торговля!$C$7:$C$777=$C87)*(Торговля!$M$7:$M$777&lt;0)))</f>
        <v/>
      </c>
      <c r="I87" s="101" t="str">
        <f t="shared" si="6"/>
        <v/>
      </c>
      <c r="J87" s="102">
        <f>_xlfn.MINIFS(Торговля!$K$7:$K$777,Торговля!$C$7:$C$777,$C87)</f>
        <v>0</v>
      </c>
      <c r="K87" s="103">
        <f>_xlfn.MINIFS(Торговля!$M$7:$M$777,Торговля!$C$7:$C$777,$C87)</f>
        <v>0</v>
      </c>
      <c r="L87" s="68">
        <f>_xlfn.MINIFS(Торговля!$N$7:$N$777,Торговля!$C$7:$C$777,$C87)</f>
        <v>0</v>
      </c>
      <c r="M87" s="102">
        <f>_xlfn.MAXIFS(Торговля!$K$7:$K$777,Торговля!$C$7:$C$777,$C87)</f>
        <v>0</v>
      </c>
      <c r="N87" s="103">
        <f>_xlfn.MAXIFS(Торговля!$M$7:$M$777,Торговля!$C$7:$C$777,$C87)</f>
        <v>0</v>
      </c>
      <c r="O87" s="104">
        <f>_xlfn.MAXIFS(Торговля!$N$7:$N$777,Торговля!$C$7:$C$777,$C87)</f>
        <v>0</v>
      </c>
      <c r="P87" s="102">
        <f>IFERROR(SUMIFS(Торговля!$K$7:$K$777,Торговля!$C$7:$C$777,$C87),"")</f>
        <v>0</v>
      </c>
      <c r="Q87" s="105">
        <f>IFERROR(SUMIF(Торговля!$C$7:$C$777,$C87,Торговля!$M$7:$M$777),"")</f>
        <v>0</v>
      </c>
      <c r="R87" s="106" t="str">
        <f>IFERROR(SUMIF(Торговля!$C$7:$C$777,$C87,Торговля!$M$7:$M$777)/VLOOKUP($C87,Торговля!$C$7:$V$777,20,0),"")</f>
        <v/>
      </c>
      <c r="S87" s="107" t="str">
        <f t="shared" si="7"/>
        <v/>
      </c>
      <c r="T87" s="108">
        <f>IF(S87=0,0,($T86+$Q87+SUMIF(Торговля!$C$7:$C$777,$C87,Торговля!$R$7:$R$777)))</f>
        <v>0</v>
      </c>
    </row>
    <row r="88" spans="2:20">
      <c r="B88" s="95">
        <v>74</v>
      </c>
      <c r="C88" s="96" t="str" cm="1">
        <f t="array" ref="C88">IFERROR(_xlfn.SINGLE(INDEX(Торговля!$C$7:$C$777,_xlfn.AGGREGATE(15,6,(ROW(Торговля!$C$7:$C$777)-ROW(Торговля!$C$7)+1)/(FREQUENCY(Торговля!$C$7:$C$777,Торговля!$C$7:$C$777)&gt;=1),ROWS($C$15:$C88)))),"")</f>
        <v/>
      </c>
      <c r="D88" s="96" t="str">
        <f t="shared" si="4"/>
        <v/>
      </c>
      <c r="E88" s="97" cm="1">
        <f t="array" ref="E88">IFERROR(IF($C88=0,0,SUMPRODUCT(--(Торговля!$C$7:$C$777=$C88))),"")</f>
        <v>0</v>
      </c>
      <c r="F88" s="98" t="str" cm="1">
        <f t="array" ref="F88">IF($C88="","",SUMPRODUCT((Торговля!$C$7:$C$777=$C88)*(Торговля!$M$7:$M$777&gt;0)))</f>
        <v/>
      </c>
      <c r="G88" s="99" t="str">
        <f t="shared" si="5"/>
        <v/>
      </c>
      <c r="H88" s="100" t="str" cm="1">
        <f t="array" ref="H88">IF($C88="","",SUMPRODUCT((Торговля!$C$7:$C$777=$C88)*(Торговля!$M$7:$M$777&lt;0)))</f>
        <v/>
      </c>
      <c r="I88" s="101" t="str">
        <f t="shared" si="6"/>
        <v/>
      </c>
      <c r="J88" s="102">
        <f>_xlfn.MINIFS(Торговля!$K$7:$K$777,Торговля!$C$7:$C$777,$C88)</f>
        <v>0</v>
      </c>
      <c r="K88" s="103">
        <f>_xlfn.MINIFS(Торговля!$M$7:$M$777,Торговля!$C$7:$C$777,$C88)</f>
        <v>0</v>
      </c>
      <c r="L88" s="68">
        <f>_xlfn.MINIFS(Торговля!$N$7:$N$777,Торговля!$C$7:$C$777,$C88)</f>
        <v>0</v>
      </c>
      <c r="M88" s="102">
        <f>_xlfn.MAXIFS(Торговля!$K$7:$K$777,Торговля!$C$7:$C$777,$C88)</f>
        <v>0</v>
      </c>
      <c r="N88" s="103">
        <f>_xlfn.MAXIFS(Торговля!$M$7:$M$777,Торговля!$C$7:$C$777,$C88)</f>
        <v>0</v>
      </c>
      <c r="O88" s="104">
        <f>_xlfn.MAXIFS(Торговля!$N$7:$N$777,Торговля!$C$7:$C$777,$C88)</f>
        <v>0</v>
      </c>
      <c r="P88" s="102">
        <f>IFERROR(SUMIFS(Торговля!$K$7:$K$777,Торговля!$C$7:$C$777,$C88),"")</f>
        <v>0</v>
      </c>
      <c r="Q88" s="105">
        <f>IFERROR(SUMIF(Торговля!$C$7:$C$777,$C88,Торговля!$M$7:$M$777),"")</f>
        <v>0</v>
      </c>
      <c r="R88" s="106" t="str">
        <f>IFERROR(SUMIF(Торговля!$C$7:$C$777,$C88,Торговля!$M$7:$M$777)/VLOOKUP($C88,Торговля!$C$7:$V$777,20,0),"")</f>
        <v/>
      </c>
      <c r="S88" s="107" t="str">
        <f t="shared" si="7"/>
        <v/>
      </c>
      <c r="T88" s="108">
        <f>IF(S88=0,0,($T87+$Q88+SUMIF(Торговля!$C$7:$C$777,$C88,Торговля!$R$7:$R$777)))</f>
        <v>0</v>
      </c>
    </row>
    <row r="89" spans="2:20">
      <c r="B89" s="95">
        <v>75</v>
      </c>
      <c r="C89" s="96" t="str" cm="1">
        <f t="array" ref="C89">IFERROR(_xlfn.SINGLE(INDEX(Торговля!$C$7:$C$777,_xlfn.AGGREGATE(15,6,(ROW(Торговля!$C$7:$C$777)-ROW(Торговля!$C$7)+1)/(FREQUENCY(Торговля!$C$7:$C$777,Торговля!$C$7:$C$777)&gt;=1),ROWS($C$15:$C89)))),"")</f>
        <v/>
      </c>
      <c r="D89" s="96" t="str">
        <f t="shared" si="4"/>
        <v/>
      </c>
      <c r="E89" s="97" cm="1">
        <f t="array" ref="E89">IFERROR(IF($C89=0,0,SUMPRODUCT(--(Торговля!$C$7:$C$777=$C89))),"")</f>
        <v>0</v>
      </c>
      <c r="F89" s="98" t="str" cm="1">
        <f t="array" ref="F89">IF($C89="","",SUMPRODUCT((Торговля!$C$7:$C$777=$C89)*(Торговля!$M$7:$M$777&gt;0)))</f>
        <v/>
      </c>
      <c r="G89" s="99" t="str">
        <f t="shared" si="5"/>
        <v/>
      </c>
      <c r="H89" s="100" t="str" cm="1">
        <f t="array" ref="H89">IF($C89="","",SUMPRODUCT((Торговля!$C$7:$C$777=$C89)*(Торговля!$M$7:$M$777&lt;0)))</f>
        <v/>
      </c>
      <c r="I89" s="101" t="str">
        <f t="shared" si="6"/>
        <v/>
      </c>
      <c r="J89" s="102">
        <f>_xlfn.MINIFS(Торговля!$K$7:$K$777,Торговля!$C$7:$C$777,$C89)</f>
        <v>0</v>
      </c>
      <c r="K89" s="103">
        <f>_xlfn.MINIFS(Торговля!$M$7:$M$777,Торговля!$C$7:$C$777,$C89)</f>
        <v>0</v>
      </c>
      <c r="L89" s="68">
        <f>_xlfn.MINIFS(Торговля!$N$7:$N$777,Торговля!$C$7:$C$777,$C89)</f>
        <v>0</v>
      </c>
      <c r="M89" s="102">
        <f>_xlfn.MAXIFS(Торговля!$K$7:$K$777,Торговля!$C$7:$C$777,$C89)</f>
        <v>0</v>
      </c>
      <c r="N89" s="103">
        <f>_xlfn.MAXIFS(Торговля!$M$7:$M$777,Торговля!$C$7:$C$777,$C89)</f>
        <v>0</v>
      </c>
      <c r="O89" s="104">
        <f>_xlfn.MAXIFS(Торговля!$N$7:$N$777,Торговля!$C$7:$C$777,$C89)</f>
        <v>0</v>
      </c>
      <c r="P89" s="102">
        <f>IFERROR(SUMIFS(Торговля!$K$7:$K$777,Торговля!$C$7:$C$777,$C89),"")</f>
        <v>0</v>
      </c>
      <c r="Q89" s="105">
        <f>IFERROR(SUMIF(Торговля!$C$7:$C$777,$C89,Торговля!$M$7:$M$777),"")</f>
        <v>0</v>
      </c>
      <c r="R89" s="106" t="str">
        <f>IFERROR(SUMIF(Торговля!$C$7:$C$777,$C89,Торговля!$M$7:$M$777)/VLOOKUP($C89,Торговля!$C$7:$V$777,20,0),"")</f>
        <v/>
      </c>
      <c r="S89" s="107" t="str">
        <f t="shared" si="7"/>
        <v/>
      </c>
      <c r="T89" s="108">
        <f>IF(S89=0,0,($T88+$Q89+SUMIF(Торговля!$C$7:$C$777,$C89,Торговля!$R$7:$R$777)))</f>
        <v>0</v>
      </c>
    </row>
    <row r="90" spans="2:20">
      <c r="B90" s="95">
        <v>76</v>
      </c>
      <c r="C90" s="96" t="str" cm="1">
        <f t="array" ref="C90">IFERROR(_xlfn.SINGLE(INDEX(Торговля!$C$7:$C$777,_xlfn.AGGREGATE(15,6,(ROW(Торговля!$C$7:$C$777)-ROW(Торговля!$C$7)+1)/(FREQUENCY(Торговля!$C$7:$C$777,Торговля!$C$7:$C$777)&gt;=1),ROWS($C$15:$C90)))),"")</f>
        <v/>
      </c>
      <c r="D90" s="96" t="str">
        <f t="shared" si="4"/>
        <v/>
      </c>
      <c r="E90" s="97" cm="1">
        <f t="array" ref="E90">IFERROR(IF($C90=0,0,SUMPRODUCT(--(Торговля!$C$7:$C$777=$C90))),"")</f>
        <v>0</v>
      </c>
      <c r="F90" s="98" t="str" cm="1">
        <f t="array" ref="F90">IF($C90="","",SUMPRODUCT((Торговля!$C$7:$C$777=$C90)*(Торговля!$M$7:$M$777&gt;0)))</f>
        <v/>
      </c>
      <c r="G90" s="99" t="str">
        <f t="shared" si="5"/>
        <v/>
      </c>
      <c r="H90" s="100" t="str" cm="1">
        <f t="array" ref="H90">IF($C90="","",SUMPRODUCT((Торговля!$C$7:$C$777=$C90)*(Торговля!$M$7:$M$777&lt;0)))</f>
        <v/>
      </c>
      <c r="I90" s="101" t="str">
        <f t="shared" si="6"/>
        <v/>
      </c>
      <c r="J90" s="102">
        <f>_xlfn.MINIFS(Торговля!$K$7:$K$777,Торговля!$C$7:$C$777,$C90)</f>
        <v>0</v>
      </c>
      <c r="K90" s="103">
        <f>_xlfn.MINIFS(Торговля!$M$7:$M$777,Торговля!$C$7:$C$777,$C90)</f>
        <v>0</v>
      </c>
      <c r="L90" s="68">
        <f>_xlfn.MINIFS(Торговля!$N$7:$N$777,Торговля!$C$7:$C$777,$C90)</f>
        <v>0</v>
      </c>
      <c r="M90" s="102">
        <f>_xlfn.MAXIFS(Торговля!$K$7:$K$777,Торговля!$C$7:$C$777,$C90)</f>
        <v>0</v>
      </c>
      <c r="N90" s="103">
        <f>_xlfn.MAXIFS(Торговля!$M$7:$M$777,Торговля!$C$7:$C$777,$C90)</f>
        <v>0</v>
      </c>
      <c r="O90" s="104">
        <f>_xlfn.MAXIFS(Торговля!$N$7:$N$777,Торговля!$C$7:$C$777,$C90)</f>
        <v>0</v>
      </c>
      <c r="P90" s="102">
        <f>IFERROR(SUMIFS(Торговля!$K$7:$K$777,Торговля!$C$7:$C$777,$C90),"")</f>
        <v>0</v>
      </c>
      <c r="Q90" s="105">
        <f>IFERROR(SUMIF(Торговля!$C$7:$C$777,$C90,Торговля!$M$7:$M$777),"")</f>
        <v>0</v>
      </c>
      <c r="R90" s="106" t="str">
        <f>IFERROR(SUMIF(Торговля!$C$7:$C$777,$C90,Торговля!$M$7:$M$777)/VLOOKUP($C90,Торговля!$C$7:$V$777,20,0),"")</f>
        <v/>
      </c>
      <c r="S90" s="107" t="str">
        <f t="shared" si="7"/>
        <v/>
      </c>
      <c r="T90" s="108">
        <f>IF(S90=0,0,($T89+$Q90+SUMIF(Торговля!$C$7:$C$777,$C90,Торговля!$R$7:$R$777)))</f>
        <v>0</v>
      </c>
    </row>
    <row r="91" spans="2:20">
      <c r="B91" s="95">
        <v>77</v>
      </c>
      <c r="C91" s="96" t="str" cm="1">
        <f t="array" ref="C91">IFERROR(_xlfn.SINGLE(INDEX(Торговля!$C$7:$C$777,_xlfn.AGGREGATE(15,6,(ROW(Торговля!$C$7:$C$777)-ROW(Торговля!$C$7)+1)/(FREQUENCY(Торговля!$C$7:$C$777,Торговля!$C$7:$C$777)&gt;=1),ROWS($C$15:$C91)))),"")</f>
        <v/>
      </c>
      <c r="D91" s="96" t="str">
        <f t="shared" si="4"/>
        <v/>
      </c>
      <c r="E91" s="97" cm="1">
        <f t="array" ref="E91">IFERROR(IF($C91=0,0,SUMPRODUCT(--(Торговля!$C$7:$C$777=$C91))),"")</f>
        <v>0</v>
      </c>
      <c r="F91" s="98" t="str" cm="1">
        <f t="array" ref="F91">IF($C91="","",SUMPRODUCT((Торговля!$C$7:$C$777=$C91)*(Торговля!$M$7:$M$777&gt;0)))</f>
        <v/>
      </c>
      <c r="G91" s="99" t="str">
        <f t="shared" si="5"/>
        <v/>
      </c>
      <c r="H91" s="100" t="str" cm="1">
        <f t="array" ref="H91">IF($C91="","",SUMPRODUCT((Торговля!$C$7:$C$777=$C91)*(Торговля!$M$7:$M$777&lt;0)))</f>
        <v/>
      </c>
      <c r="I91" s="101" t="str">
        <f t="shared" si="6"/>
        <v/>
      </c>
      <c r="J91" s="102">
        <f>_xlfn.MINIFS(Торговля!$K$7:$K$777,Торговля!$C$7:$C$777,$C91)</f>
        <v>0</v>
      </c>
      <c r="K91" s="103">
        <f>_xlfn.MINIFS(Торговля!$M$7:$M$777,Торговля!$C$7:$C$777,$C91)</f>
        <v>0</v>
      </c>
      <c r="L91" s="68">
        <f>_xlfn.MINIFS(Торговля!$N$7:$N$777,Торговля!$C$7:$C$777,$C91)</f>
        <v>0</v>
      </c>
      <c r="M91" s="102">
        <f>_xlfn.MAXIFS(Торговля!$K$7:$K$777,Торговля!$C$7:$C$777,$C91)</f>
        <v>0</v>
      </c>
      <c r="N91" s="103">
        <f>_xlfn.MAXIFS(Торговля!$M$7:$M$777,Торговля!$C$7:$C$777,$C91)</f>
        <v>0</v>
      </c>
      <c r="O91" s="104">
        <f>_xlfn.MAXIFS(Торговля!$N$7:$N$777,Торговля!$C$7:$C$777,$C91)</f>
        <v>0</v>
      </c>
      <c r="P91" s="102">
        <f>IFERROR(SUMIFS(Торговля!$K$7:$K$777,Торговля!$C$7:$C$777,$C91),"")</f>
        <v>0</v>
      </c>
      <c r="Q91" s="105">
        <f>IFERROR(SUMIF(Торговля!$C$7:$C$777,$C91,Торговля!$M$7:$M$777),"")</f>
        <v>0</v>
      </c>
      <c r="R91" s="106" t="str">
        <f>IFERROR(SUMIF(Торговля!$C$7:$C$777,$C91,Торговля!$M$7:$M$777)/VLOOKUP($C91,Торговля!$C$7:$V$777,20,0),"")</f>
        <v/>
      </c>
      <c r="S91" s="107" t="str">
        <f t="shared" si="7"/>
        <v/>
      </c>
      <c r="T91" s="108">
        <f>IF(S91=0,0,($T90+$Q91+SUMIF(Торговля!$C$7:$C$777,$C91,Торговля!$R$7:$R$777)))</f>
        <v>0</v>
      </c>
    </row>
    <row r="92" spans="2:20">
      <c r="B92" s="95">
        <v>78</v>
      </c>
      <c r="C92" s="96" t="str" cm="1">
        <f t="array" ref="C92">IFERROR(_xlfn.SINGLE(INDEX(Торговля!$C$7:$C$777,_xlfn.AGGREGATE(15,6,(ROW(Торговля!$C$7:$C$777)-ROW(Торговля!$C$7)+1)/(FREQUENCY(Торговля!$C$7:$C$777,Торговля!$C$7:$C$777)&gt;=1),ROWS($C$15:$C92)))),"")</f>
        <v/>
      </c>
      <c r="D92" s="96" t="str">
        <f t="shared" si="4"/>
        <v/>
      </c>
      <c r="E92" s="97" cm="1">
        <f t="array" ref="E92">IFERROR(IF($C92=0,0,SUMPRODUCT(--(Торговля!$C$7:$C$777=$C92))),"")</f>
        <v>0</v>
      </c>
      <c r="F92" s="98" t="str" cm="1">
        <f t="array" ref="F92">IF($C92="","",SUMPRODUCT((Торговля!$C$7:$C$777=$C92)*(Торговля!$M$7:$M$777&gt;0)))</f>
        <v/>
      </c>
      <c r="G92" s="99" t="str">
        <f t="shared" si="5"/>
        <v/>
      </c>
      <c r="H92" s="100" t="str" cm="1">
        <f t="array" ref="H92">IF($C92="","",SUMPRODUCT((Торговля!$C$7:$C$777=$C92)*(Торговля!$M$7:$M$777&lt;0)))</f>
        <v/>
      </c>
      <c r="I92" s="101" t="str">
        <f t="shared" si="6"/>
        <v/>
      </c>
      <c r="J92" s="102">
        <f>_xlfn.MINIFS(Торговля!$K$7:$K$777,Торговля!$C$7:$C$777,$C92)</f>
        <v>0</v>
      </c>
      <c r="K92" s="103">
        <f>_xlfn.MINIFS(Торговля!$M$7:$M$777,Торговля!$C$7:$C$777,$C92)</f>
        <v>0</v>
      </c>
      <c r="L92" s="68">
        <f>_xlfn.MINIFS(Торговля!$N$7:$N$777,Торговля!$C$7:$C$777,$C92)</f>
        <v>0</v>
      </c>
      <c r="M92" s="102">
        <f>_xlfn.MAXIFS(Торговля!$K$7:$K$777,Торговля!$C$7:$C$777,$C92)</f>
        <v>0</v>
      </c>
      <c r="N92" s="103">
        <f>_xlfn.MAXIFS(Торговля!$M$7:$M$777,Торговля!$C$7:$C$777,$C92)</f>
        <v>0</v>
      </c>
      <c r="O92" s="104">
        <f>_xlfn.MAXIFS(Торговля!$N$7:$N$777,Торговля!$C$7:$C$777,$C92)</f>
        <v>0</v>
      </c>
      <c r="P92" s="102">
        <f>IFERROR(SUMIFS(Торговля!$K$7:$K$777,Торговля!$C$7:$C$777,$C92),"")</f>
        <v>0</v>
      </c>
      <c r="Q92" s="105">
        <f>IFERROR(SUMIF(Торговля!$C$7:$C$777,$C92,Торговля!$M$7:$M$777),"")</f>
        <v>0</v>
      </c>
      <c r="R92" s="106" t="str">
        <f>IFERROR(SUMIF(Торговля!$C$7:$C$777,$C92,Торговля!$M$7:$M$777)/VLOOKUP($C92,Торговля!$C$7:$V$777,20,0),"")</f>
        <v/>
      </c>
      <c r="S92" s="107" t="str">
        <f t="shared" si="7"/>
        <v/>
      </c>
      <c r="T92" s="108">
        <f>IF(S92=0,0,($T91+$Q92+SUMIF(Торговля!$C$7:$C$777,$C92,Торговля!$R$7:$R$777)))</f>
        <v>0</v>
      </c>
    </row>
    <row r="93" spans="2:20">
      <c r="B93" s="95">
        <v>79</v>
      </c>
      <c r="C93" s="96" t="str" cm="1">
        <f t="array" ref="C93">IFERROR(_xlfn.SINGLE(INDEX(Торговля!$C$7:$C$777,_xlfn.AGGREGATE(15,6,(ROW(Торговля!$C$7:$C$777)-ROW(Торговля!$C$7)+1)/(FREQUENCY(Торговля!$C$7:$C$777,Торговля!$C$7:$C$777)&gt;=1),ROWS($C$15:$C93)))),"")</f>
        <v/>
      </c>
      <c r="D93" s="96" t="str">
        <f t="shared" si="4"/>
        <v/>
      </c>
      <c r="E93" s="97" cm="1">
        <f t="array" ref="E93">IFERROR(IF($C93=0,0,SUMPRODUCT(--(Торговля!$C$7:$C$777=$C93))),"")</f>
        <v>0</v>
      </c>
      <c r="F93" s="98" t="str" cm="1">
        <f t="array" ref="F93">IF($C93="","",SUMPRODUCT((Торговля!$C$7:$C$777=$C93)*(Торговля!$M$7:$M$777&gt;0)))</f>
        <v/>
      </c>
      <c r="G93" s="99" t="str">
        <f t="shared" si="5"/>
        <v/>
      </c>
      <c r="H93" s="100" t="str" cm="1">
        <f t="array" ref="H93">IF($C93="","",SUMPRODUCT((Торговля!$C$7:$C$777=$C93)*(Торговля!$M$7:$M$777&lt;0)))</f>
        <v/>
      </c>
      <c r="I93" s="101" t="str">
        <f t="shared" si="6"/>
        <v/>
      </c>
      <c r="J93" s="102">
        <f>_xlfn.MINIFS(Торговля!$K$7:$K$777,Торговля!$C$7:$C$777,$C93)</f>
        <v>0</v>
      </c>
      <c r="K93" s="103">
        <f>_xlfn.MINIFS(Торговля!$M$7:$M$777,Торговля!$C$7:$C$777,$C93)</f>
        <v>0</v>
      </c>
      <c r="L93" s="68">
        <f>_xlfn.MINIFS(Торговля!$N$7:$N$777,Торговля!$C$7:$C$777,$C93)</f>
        <v>0</v>
      </c>
      <c r="M93" s="102">
        <f>_xlfn.MAXIFS(Торговля!$K$7:$K$777,Торговля!$C$7:$C$777,$C93)</f>
        <v>0</v>
      </c>
      <c r="N93" s="103">
        <f>_xlfn.MAXIFS(Торговля!$M$7:$M$777,Торговля!$C$7:$C$777,$C93)</f>
        <v>0</v>
      </c>
      <c r="O93" s="104">
        <f>_xlfn.MAXIFS(Торговля!$N$7:$N$777,Торговля!$C$7:$C$777,$C93)</f>
        <v>0</v>
      </c>
      <c r="P93" s="102">
        <f>IFERROR(SUMIFS(Торговля!$K$7:$K$777,Торговля!$C$7:$C$777,$C93),"")</f>
        <v>0</v>
      </c>
      <c r="Q93" s="105">
        <f>IFERROR(SUMIF(Торговля!$C$7:$C$777,$C93,Торговля!$M$7:$M$777),"")</f>
        <v>0</v>
      </c>
      <c r="R93" s="106" t="str">
        <f>IFERROR(SUMIF(Торговля!$C$7:$C$777,$C93,Торговля!$M$7:$M$777)/VLOOKUP($C93,Торговля!$C$7:$V$777,20,0),"")</f>
        <v/>
      </c>
      <c r="S93" s="107" t="str">
        <f t="shared" si="7"/>
        <v/>
      </c>
      <c r="T93" s="108">
        <f>IF(S93=0,0,($T92+$Q93+SUMIF(Торговля!$C$7:$C$777,$C93,Торговля!$R$7:$R$777)))</f>
        <v>0</v>
      </c>
    </row>
    <row r="94" spans="2:20">
      <c r="B94" s="95">
        <v>80</v>
      </c>
      <c r="C94" s="96" t="str" cm="1">
        <f t="array" ref="C94">IFERROR(_xlfn.SINGLE(INDEX(Торговля!$C$7:$C$777,_xlfn.AGGREGATE(15,6,(ROW(Торговля!$C$7:$C$777)-ROW(Торговля!$C$7)+1)/(FREQUENCY(Торговля!$C$7:$C$777,Торговля!$C$7:$C$777)&gt;=1),ROWS($C$15:$C94)))),"")</f>
        <v/>
      </c>
      <c r="D94" s="96" t="str">
        <f t="shared" si="4"/>
        <v/>
      </c>
      <c r="E94" s="97" cm="1">
        <f t="array" ref="E94">IFERROR(IF($C94=0,0,SUMPRODUCT(--(Торговля!$C$7:$C$777=$C94))),"")</f>
        <v>0</v>
      </c>
      <c r="F94" s="98" t="str" cm="1">
        <f t="array" ref="F94">IF($C94="","",SUMPRODUCT((Торговля!$C$7:$C$777=$C94)*(Торговля!$M$7:$M$777&gt;0)))</f>
        <v/>
      </c>
      <c r="G94" s="99" t="str">
        <f t="shared" si="5"/>
        <v/>
      </c>
      <c r="H94" s="100" t="str" cm="1">
        <f t="array" ref="H94">IF($C94="","",SUMPRODUCT((Торговля!$C$7:$C$777=$C94)*(Торговля!$M$7:$M$777&lt;0)))</f>
        <v/>
      </c>
      <c r="I94" s="101" t="str">
        <f t="shared" si="6"/>
        <v/>
      </c>
      <c r="J94" s="102">
        <f>_xlfn.MINIFS(Торговля!$K$7:$K$777,Торговля!$C$7:$C$777,$C94)</f>
        <v>0</v>
      </c>
      <c r="K94" s="103">
        <f>_xlfn.MINIFS(Торговля!$M$7:$M$777,Торговля!$C$7:$C$777,$C94)</f>
        <v>0</v>
      </c>
      <c r="L94" s="68">
        <f>_xlfn.MINIFS(Торговля!$N$7:$N$777,Торговля!$C$7:$C$777,$C94)</f>
        <v>0</v>
      </c>
      <c r="M94" s="102">
        <f>_xlfn.MAXIFS(Торговля!$K$7:$K$777,Торговля!$C$7:$C$777,$C94)</f>
        <v>0</v>
      </c>
      <c r="N94" s="103">
        <f>_xlfn.MAXIFS(Торговля!$M$7:$M$777,Торговля!$C$7:$C$777,$C94)</f>
        <v>0</v>
      </c>
      <c r="O94" s="104">
        <f>_xlfn.MAXIFS(Торговля!$N$7:$N$777,Торговля!$C$7:$C$777,$C94)</f>
        <v>0</v>
      </c>
      <c r="P94" s="102">
        <f>IFERROR(SUMIFS(Торговля!$K$7:$K$777,Торговля!$C$7:$C$777,$C94),"")</f>
        <v>0</v>
      </c>
      <c r="Q94" s="105">
        <f>IFERROR(SUMIF(Торговля!$C$7:$C$777,$C94,Торговля!$M$7:$M$777),"")</f>
        <v>0</v>
      </c>
      <c r="R94" s="106" t="str">
        <f>IFERROR(SUMIF(Торговля!$C$7:$C$777,$C94,Торговля!$M$7:$M$777)/VLOOKUP($C94,Торговля!$C$7:$V$777,20,0),"")</f>
        <v/>
      </c>
      <c r="S94" s="107" t="str">
        <f t="shared" si="7"/>
        <v/>
      </c>
      <c r="T94" s="108">
        <f>IF(S94=0,0,($T93+$Q94+SUMIF(Торговля!$C$7:$C$777,$C94,Торговля!$R$7:$R$777)))</f>
        <v>0</v>
      </c>
    </row>
    <row r="95" spans="2:20">
      <c r="B95" s="95">
        <v>81</v>
      </c>
      <c r="C95" s="96" t="str" cm="1">
        <f t="array" ref="C95">IFERROR(_xlfn.SINGLE(INDEX(Торговля!$C$7:$C$777,_xlfn.AGGREGATE(15,6,(ROW(Торговля!$C$7:$C$777)-ROW(Торговля!$C$7)+1)/(FREQUENCY(Торговля!$C$7:$C$777,Торговля!$C$7:$C$777)&gt;=1),ROWS($C$15:$C95)))),"")</f>
        <v/>
      </c>
      <c r="D95" s="96" t="str">
        <f t="shared" si="4"/>
        <v/>
      </c>
      <c r="E95" s="97" cm="1">
        <f t="array" ref="E95">IFERROR(IF($C95=0,0,SUMPRODUCT(--(Торговля!$C$7:$C$777=$C95))),"")</f>
        <v>0</v>
      </c>
      <c r="F95" s="98" t="str" cm="1">
        <f t="array" ref="F95">IF($C95="","",SUMPRODUCT((Торговля!$C$7:$C$777=$C95)*(Торговля!$M$7:$M$777&gt;0)))</f>
        <v/>
      </c>
      <c r="G95" s="99" t="str">
        <f t="shared" si="5"/>
        <v/>
      </c>
      <c r="H95" s="100" t="str" cm="1">
        <f t="array" ref="H95">IF($C95="","",SUMPRODUCT((Торговля!$C$7:$C$777=$C95)*(Торговля!$M$7:$M$777&lt;0)))</f>
        <v/>
      </c>
      <c r="I95" s="101" t="str">
        <f t="shared" si="6"/>
        <v/>
      </c>
      <c r="J95" s="102">
        <f>_xlfn.MINIFS(Торговля!$K$7:$K$777,Торговля!$C$7:$C$777,$C95)</f>
        <v>0</v>
      </c>
      <c r="K95" s="103">
        <f>_xlfn.MINIFS(Торговля!$M$7:$M$777,Торговля!$C$7:$C$777,$C95)</f>
        <v>0</v>
      </c>
      <c r="L95" s="68">
        <f>_xlfn.MINIFS(Торговля!$N$7:$N$777,Торговля!$C$7:$C$777,$C95)</f>
        <v>0</v>
      </c>
      <c r="M95" s="102">
        <f>_xlfn.MAXIFS(Торговля!$K$7:$K$777,Торговля!$C$7:$C$777,$C95)</f>
        <v>0</v>
      </c>
      <c r="N95" s="103">
        <f>_xlfn.MAXIFS(Торговля!$M$7:$M$777,Торговля!$C$7:$C$777,$C95)</f>
        <v>0</v>
      </c>
      <c r="O95" s="104">
        <f>_xlfn.MAXIFS(Торговля!$N$7:$N$777,Торговля!$C$7:$C$777,$C95)</f>
        <v>0</v>
      </c>
      <c r="P95" s="102">
        <f>IFERROR(SUMIFS(Торговля!$K$7:$K$777,Торговля!$C$7:$C$777,$C95),"")</f>
        <v>0</v>
      </c>
      <c r="Q95" s="105">
        <f>IFERROR(SUMIF(Торговля!$C$7:$C$777,$C95,Торговля!$M$7:$M$777),"")</f>
        <v>0</v>
      </c>
      <c r="R95" s="106" t="str">
        <f>IFERROR(SUMIF(Торговля!$C$7:$C$777,$C95,Торговля!$M$7:$M$777)/VLOOKUP($C95,Торговля!$C$7:$V$777,20,0),"")</f>
        <v/>
      </c>
      <c r="S95" s="107" t="str">
        <f t="shared" si="7"/>
        <v/>
      </c>
      <c r="T95" s="108">
        <f>IF(S95=0,0,($T94+$Q95+SUMIF(Торговля!$C$7:$C$777,$C95,Торговля!$R$7:$R$777)))</f>
        <v>0</v>
      </c>
    </row>
    <row r="96" spans="2:20">
      <c r="B96" s="95">
        <v>82</v>
      </c>
      <c r="C96" s="96" t="str" cm="1">
        <f t="array" ref="C96">IFERROR(_xlfn.SINGLE(INDEX(Торговля!$C$7:$C$777,_xlfn.AGGREGATE(15,6,(ROW(Торговля!$C$7:$C$777)-ROW(Торговля!$C$7)+1)/(FREQUENCY(Торговля!$C$7:$C$777,Торговля!$C$7:$C$777)&gt;=1),ROWS($C$15:$C96)))),"")</f>
        <v/>
      </c>
      <c r="D96" s="96" t="str">
        <f t="shared" si="4"/>
        <v/>
      </c>
      <c r="E96" s="97" cm="1">
        <f t="array" ref="E96">IFERROR(IF($C96=0,0,SUMPRODUCT(--(Торговля!$C$7:$C$777=$C96))),"")</f>
        <v>0</v>
      </c>
      <c r="F96" s="98" t="str" cm="1">
        <f t="array" ref="F96">IF($C96="","",SUMPRODUCT((Торговля!$C$7:$C$777=$C96)*(Торговля!$M$7:$M$777&gt;0)))</f>
        <v/>
      </c>
      <c r="G96" s="99" t="str">
        <f t="shared" si="5"/>
        <v/>
      </c>
      <c r="H96" s="100" t="str" cm="1">
        <f t="array" ref="H96">IF($C96="","",SUMPRODUCT((Торговля!$C$7:$C$777=$C96)*(Торговля!$M$7:$M$777&lt;0)))</f>
        <v/>
      </c>
      <c r="I96" s="101" t="str">
        <f t="shared" si="6"/>
        <v/>
      </c>
      <c r="J96" s="102">
        <f>_xlfn.MINIFS(Торговля!$K$7:$K$777,Торговля!$C$7:$C$777,$C96)</f>
        <v>0</v>
      </c>
      <c r="K96" s="103">
        <f>_xlfn.MINIFS(Торговля!$M$7:$M$777,Торговля!$C$7:$C$777,$C96)</f>
        <v>0</v>
      </c>
      <c r="L96" s="68">
        <f>_xlfn.MINIFS(Торговля!$N$7:$N$777,Торговля!$C$7:$C$777,$C96)</f>
        <v>0</v>
      </c>
      <c r="M96" s="102">
        <f>_xlfn.MAXIFS(Торговля!$K$7:$K$777,Торговля!$C$7:$C$777,$C96)</f>
        <v>0</v>
      </c>
      <c r="N96" s="103">
        <f>_xlfn.MAXIFS(Торговля!$M$7:$M$777,Торговля!$C$7:$C$777,$C96)</f>
        <v>0</v>
      </c>
      <c r="O96" s="104">
        <f>_xlfn.MAXIFS(Торговля!$N$7:$N$777,Торговля!$C$7:$C$777,$C96)</f>
        <v>0</v>
      </c>
      <c r="P96" s="102">
        <f>IFERROR(SUMIFS(Торговля!$K$7:$K$777,Торговля!$C$7:$C$777,$C96),"")</f>
        <v>0</v>
      </c>
      <c r="Q96" s="105">
        <f>IFERROR(SUMIF(Торговля!$C$7:$C$777,$C96,Торговля!$M$7:$M$777),"")</f>
        <v>0</v>
      </c>
      <c r="R96" s="106" t="str">
        <f>IFERROR(SUMIF(Торговля!$C$7:$C$777,$C96,Торговля!$M$7:$M$777)/VLOOKUP($C96,Торговля!$C$7:$V$777,20,0),"")</f>
        <v/>
      </c>
      <c r="S96" s="107" t="str">
        <f t="shared" si="7"/>
        <v/>
      </c>
      <c r="T96" s="108">
        <f>IF(S96=0,0,($T95+$Q96+SUMIF(Торговля!$C$7:$C$777,$C96,Торговля!$R$7:$R$777)))</f>
        <v>0</v>
      </c>
    </row>
    <row r="97" spans="2:20">
      <c r="B97" s="95">
        <v>83</v>
      </c>
      <c r="C97" s="96" t="str" cm="1">
        <f t="array" ref="C97">IFERROR(_xlfn.SINGLE(INDEX(Торговля!$C$7:$C$777,_xlfn.AGGREGATE(15,6,(ROW(Торговля!$C$7:$C$777)-ROW(Торговля!$C$7)+1)/(FREQUENCY(Торговля!$C$7:$C$777,Торговля!$C$7:$C$777)&gt;=1),ROWS($C$15:$C97)))),"")</f>
        <v/>
      </c>
      <c r="D97" s="96" t="str">
        <f t="shared" si="4"/>
        <v/>
      </c>
      <c r="E97" s="97" cm="1">
        <f t="array" ref="E97">IFERROR(IF($C97=0,0,SUMPRODUCT(--(Торговля!$C$7:$C$777=$C97))),"")</f>
        <v>0</v>
      </c>
      <c r="F97" s="98" t="str" cm="1">
        <f t="array" ref="F97">IF($C97="","",SUMPRODUCT((Торговля!$C$7:$C$777=$C97)*(Торговля!$M$7:$M$777&gt;0)))</f>
        <v/>
      </c>
      <c r="G97" s="99" t="str">
        <f t="shared" si="5"/>
        <v/>
      </c>
      <c r="H97" s="100" t="str" cm="1">
        <f t="array" ref="H97">IF($C97="","",SUMPRODUCT((Торговля!$C$7:$C$777=$C97)*(Торговля!$M$7:$M$777&lt;0)))</f>
        <v/>
      </c>
      <c r="I97" s="101" t="str">
        <f t="shared" si="6"/>
        <v/>
      </c>
      <c r="J97" s="102">
        <f>_xlfn.MINIFS(Торговля!$K$7:$K$777,Торговля!$C$7:$C$777,$C97)</f>
        <v>0</v>
      </c>
      <c r="K97" s="103">
        <f>_xlfn.MINIFS(Торговля!$M$7:$M$777,Торговля!$C$7:$C$777,$C97)</f>
        <v>0</v>
      </c>
      <c r="L97" s="68">
        <f>_xlfn.MINIFS(Торговля!$N$7:$N$777,Торговля!$C$7:$C$777,$C97)</f>
        <v>0</v>
      </c>
      <c r="M97" s="102">
        <f>_xlfn.MAXIFS(Торговля!$K$7:$K$777,Торговля!$C$7:$C$777,$C97)</f>
        <v>0</v>
      </c>
      <c r="N97" s="103">
        <f>_xlfn.MAXIFS(Торговля!$M$7:$M$777,Торговля!$C$7:$C$777,$C97)</f>
        <v>0</v>
      </c>
      <c r="O97" s="104">
        <f>_xlfn.MAXIFS(Торговля!$N$7:$N$777,Торговля!$C$7:$C$777,$C97)</f>
        <v>0</v>
      </c>
      <c r="P97" s="102">
        <f>IFERROR(SUMIFS(Торговля!$K$7:$K$777,Торговля!$C$7:$C$777,$C97),"")</f>
        <v>0</v>
      </c>
      <c r="Q97" s="105">
        <f>IFERROR(SUMIF(Торговля!$C$7:$C$777,$C97,Торговля!$M$7:$M$777),"")</f>
        <v>0</v>
      </c>
      <c r="R97" s="106" t="str">
        <f>IFERROR(SUMIF(Торговля!$C$7:$C$777,$C97,Торговля!$M$7:$M$777)/VLOOKUP($C97,Торговля!$C$7:$V$777,20,0),"")</f>
        <v/>
      </c>
      <c r="S97" s="107" t="str">
        <f t="shared" si="7"/>
        <v/>
      </c>
      <c r="T97" s="108">
        <f>IF(S97=0,0,($T96+$Q97+SUMIF(Торговля!$C$7:$C$777,$C97,Торговля!$R$7:$R$777)))</f>
        <v>0</v>
      </c>
    </row>
    <row r="98" spans="2:20">
      <c r="B98" s="95">
        <v>84</v>
      </c>
      <c r="C98" s="96" t="str" cm="1">
        <f t="array" ref="C98">IFERROR(_xlfn.SINGLE(INDEX(Торговля!$C$7:$C$777,_xlfn.AGGREGATE(15,6,(ROW(Торговля!$C$7:$C$777)-ROW(Торговля!$C$7)+1)/(FREQUENCY(Торговля!$C$7:$C$777,Торговля!$C$7:$C$777)&gt;=1),ROWS($C$15:$C98)))),"")</f>
        <v/>
      </c>
      <c r="D98" s="96" t="str">
        <f t="shared" si="4"/>
        <v/>
      </c>
      <c r="E98" s="97" cm="1">
        <f t="array" ref="E98">IFERROR(IF($C98=0,0,SUMPRODUCT(--(Торговля!$C$7:$C$777=$C98))),"")</f>
        <v>0</v>
      </c>
      <c r="F98" s="98" t="str" cm="1">
        <f t="array" ref="F98">IF($C98="","",SUMPRODUCT((Торговля!$C$7:$C$777=$C98)*(Торговля!$M$7:$M$777&gt;0)))</f>
        <v/>
      </c>
      <c r="G98" s="99" t="str">
        <f t="shared" si="5"/>
        <v/>
      </c>
      <c r="H98" s="100" t="str" cm="1">
        <f t="array" ref="H98">IF($C98="","",SUMPRODUCT((Торговля!$C$7:$C$777=$C98)*(Торговля!$M$7:$M$777&lt;0)))</f>
        <v/>
      </c>
      <c r="I98" s="101" t="str">
        <f t="shared" si="6"/>
        <v/>
      </c>
      <c r="J98" s="102">
        <f>_xlfn.MINIFS(Торговля!$K$7:$K$777,Торговля!$C$7:$C$777,$C98)</f>
        <v>0</v>
      </c>
      <c r="K98" s="103">
        <f>_xlfn.MINIFS(Торговля!$M$7:$M$777,Торговля!$C$7:$C$777,$C98)</f>
        <v>0</v>
      </c>
      <c r="L98" s="68">
        <f>_xlfn.MINIFS(Торговля!$N$7:$N$777,Торговля!$C$7:$C$777,$C98)</f>
        <v>0</v>
      </c>
      <c r="M98" s="102">
        <f>_xlfn.MAXIFS(Торговля!$K$7:$K$777,Торговля!$C$7:$C$777,$C98)</f>
        <v>0</v>
      </c>
      <c r="N98" s="103">
        <f>_xlfn.MAXIFS(Торговля!$M$7:$M$777,Торговля!$C$7:$C$777,$C98)</f>
        <v>0</v>
      </c>
      <c r="O98" s="104">
        <f>_xlfn.MAXIFS(Торговля!$N$7:$N$777,Торговля!$C$7:$C$777,$C98)</f>
        <v>0</v>
      </c>
      <c r="P98" s="102">
        <f>IFERROR(SUMIFS(Торговля!$K$7:$K$777,Торговля!$C$7:$C$777,$C98),"")</f>
        <v>0</v>
      </c>
      <c r="Q98" s="105">
        <f>IFERROR(SUMIF(Торговля!$C$7:$C$777,$C98,Торговля!$M$7:$M$777),"")</f>
        <v>0</v>
      </c>
      <c r="R98" s="106" t="str">
        <f>IFERROR(SUMIF(Торговля!$C$7:$C$777,$C98,Торговля!$M$7:$M$777)/VLOOKUP($C98,Торговля!$C$7:$V$777,20,0),"")</f>
        <v/>
      </c>
      <c r="S98" s="107" t="str">
        <f t="shared" si="7"/>
        <v/>
      </c>
      <c r="T98" s="108">
        <f>IF(S98=0,0,($T97+$Q98+SUMIF(Торговля!$C$7:$C$777,$C98,Торговля!$R$7:$R$777)))</f>
        <v>0</v>
      </c>
    </row>
    <row r="99" spans="2:20">
      <c r="B99" s="95">
        <v>85</v>
      </c>
      <c r="C99" s="96" t="str" cm="1">
        <f t="array" ref="C99">IFERROR(_xlfn.SINGLE(INDEX(Торговля!$C$7:$C$777,_xlfn.AGGREGATE(15,6,(ROW(Торговля!$C$7:$C$777)-ROW(Торговля!$C$7)+1)/(FREQUENCY(Торговля!$C$7:$C$777,Торговля!$C$7:$C$777)&gt;=1),ROWS($C$15:$C99)))),"")</f>
        <v/>
      </c>
      <c r="D99" s="96" t="str">
        <f t="shared" si="4"/>
        <v/>
      </c>
      <c r="E99" s="97" cm="1">
        <f t="array" ref="E99">IFERROR(IF($C99=0,0,SUMPRODUCT(--(Торговля!$C$7:$C$777=$C99))),"")</f>
        <v>0</v>
      </c>
      <c r="F99" s="98" t="str" cm="1">
        <f t="array" ref="F99">IF($C99="","",SUMPRODUCT((Торговля!$C$7:$C$777=$C99)*(Торговля!$M$7:$M$777&gt;0)))</f>
        <v/>
      </c>
      <c r="G99" s="99" t="str">
        <f t="shared" si="5"/>
        <v/>
      </c>
      <c r="H99" s="100" t="str" cm="1">
        <f t="array" ref="H99">IF($C99="","",SUMPRODUCT((Торговля!$C$7:$C$777=$C99)*(Торговля!$M$7:$M$777&lt;0)))</f>
        <v/>
      </c>
      <c r="I99" s="101" t="str">
        <f t="shared" si="6"/>
        <v/>
      </c>
      <c r="J99" s="102">
        <f>_xlfn.MINIFS(Торговля!$K$7:$K$777,Торговля!$C$7:$C$777,$C99)</f>
        <v>0</v>
      </c>
      <c r="K99" s="103">
        <f>_xlfn.MINIFS(Торговля!$M$7:$M$777,Торговля!$C$7:$C$777,$C99)</f>
        <v>0</v>
      </c>
      <c r="L99" s="68">
        <f>_xlfn.MINIFS(Торговля!$N$7:$N$777,Торговля!$C$7:$C$777,$C99)</f>
        <v>0</v>
      </c>
      <c r="M99" s="102">
        <f>_xlfn.MAXIFS(Торговля!$K$7:$K$777,Торговля!$C$7:$C$777,$C99)</f>
        <v>0</v>
      </c>
      <c r="N99" s="103">
        <f>_xlfn.MAXIFS(Торговля!$M$7:$M$777,Торговля!$C$7:$C$777,$C99)</f>
        <v>0</v>
      </c>
      <c r="O99" s="104">
        <f>_xlfn.MAXIFS(Торговля!$N$7:$N$777,Торговля!$C$7:$C$777,$C99)</f>
        <v>0</v>
      </c>
      <c r="P99" s="102">
        <f>IFERROR(SUMIFS(Торговля!$K$7:$K$777,Торговля!$C$7:$C$777,$C99),"")</f>
        <v>0</v>
      </c>
      <c r="Q99" s="105">
        <f>IFERROR(SUMIF(Торговля!$C$7:$C$777,$C99,Торговля!$M$7:$M$777),"")</f>
        <v>0</v>
      </c>
      <c r="R99" s="106" t="str">
        <f>IFERROR(SUMIF(Торговля!$C$7:$C$777,$C99,Торговля!$M$7:$M$777)/VLOOKUP($C99,Торговля!$C$7:$V$777,20,0),"")</f>
        <v/>
      </c>
      <c r="S99" s="107" t="str">
        <f t="shared" si="7"/>
        <v/>
      </c>
      <c r="T99" s="108">
        <f>IF(S99=0,0,($T98+$Q99+SUMIF(Торговля!$C$7:$C$777,$C99,Торговля!$R$7:$R$777)))</f>
        <v>0</v>
      </c>
    </row>
    <row r="100" spans="2:20">
      <c r="B100" s="95">
        <v>86</v>
      </c>
      <c r="C100" s="96" t="str" cm="1">
        <f t="array" ref="C100">IFERROR(_xlfn.SINGLE(INDEX(Торговля!$C$7:$C$777,_xlfn.AGGREGATE(15,6,(ROW(Торговля!$C$7:$C$777)-ROW(Торговля!$C$7)+1)/(FREQUENCY(Торговля!$C$7:$C$777,Торговля!$C$7:$C$777)&gt;=1),ROWS($C$15:$C100)))),"")</f>
        <v/>
      </c>
      <c r="D100" s="96" t="str">
        <f t="shared" si="4"/>
        <v/>
      </c>
      <c r="E100" s="97" cm="1">
        <f t="array" ref="E100">IFERROR(IF($C100=0,0,SUMPRODUCT(--(Торговля!$C$7:$C$777=$C100))),"")</f>
        <v>0</v>
      </c>
      <c r="F100" s="98" t="str" cm="1">
        <f t="array" ref="F100">IF($C100="","",SUMPRODUCT((Торговля!$C$7:$C$777=$C100)*(Торговля!$M$7:$M$777&gt;0)))</f>
        <v/>
      </c>
      <c r="G100" s="99" t="str">
        <f t="shared" si="5"/>
        <v/>
      </c>
      <c r="H100" s="100" t="str" cm="1">
        <f t="array" ref="H100">IF($C100="","",SUMPRODUCT((Торговля!$C$7:$C$777=$C100)*(Торговля!$M$7:$M$777&lt;0)))</f>
        <v/>
      </c>
      <c r="I100" s="101" t="str">
        <f t="shared" si="6"/>
        <v/>
      </c>
      <c r="J100" s="102">
        <f>_xlfn.MINIFS(Торговля!$K$7:$K$777,Торговля!$C$7:$C$777,$C100)</f>
        <v>0</v>
      </c>
      <c r="K100" s="103">
        <f>_xlfn.MINIFS(Торговля!$M$7:$M$777,Торговля!$C$7:$C$777,$C100)</f>
        <v>0</v>
      </c>
      <c r="L100" s="68">
        <f>_xlfn.MINIFS(Торговля!$N$7:$N$777,Торговля!$C$7:$C$777,$C100)</f>
        <v>0</v>
      </c>
      <c r="M100" s="102">
        <f>_xlfn.MAXIFS(Торговля!$K$7:$K$777,Торговля!$C$7:$C$777,$C100)</f>
        <v>0</v>
      </c>
      <c r="N100" s="103">
        <f>_xlfn.MAXIFS(Торговля!$M$7:$M$777,Торговля!$C$7:$C$777,$C100)</f>
        <v>0</v>
      </c>
      <c r="O100" s="104">
        <f>_xlfn.MAXIFS(Торговля!$N$7:$N$777,Торговля!$C$7:$C$777,$C100)</f>
        <v>0</v>
      </c>
      <c r="P100" s="102">
        <f>IFERROR(SUMIFS(Торговля!$K$7:$K$777,Торговля!$C$7:$C$777,$C100),"")</f>
        <v>0</v>
      </c>
      <c r="Q100" s="105">
        <f>IFERROR(SUMIF(Торговля!$C$7:$C$777,$C100,Торговля!$M$7:$M$777),"")</f>
        <v>0</v>
      </c>
      <c r="R100" s="106" t="str">
        <f>IFERROR(SUMIF(Торговля!$C$7:$C$777,$C100,Торговля!$M$7:$M$777)/VLOOKUP($C100,Торговля!$C$7:$V$777,20,0),"")</f>
        <v/>
      </c>
      <c r="S100" s="107" t="str">
        <f t="shared" si="7"/>
        <v/>
      </c>
      <c r="T100" s="108">
        <f>IF(S100=0,0,($T99+$Q100+SUMIF(Торговля!$C$7:$C$777,$C100,Торговля!$R$7:$R$777)))</f>
        <v>0</v>
      </c>
    </row>
    <row r="101" spans="2:20">
      <c r="B101" s="95">
        <v>87</v>
      </c>
      <c r="C101" s="96" t="str" cm="1">
        <f t="array" ref="C101">IFERROR(_xlfn.SINGLE(INDEX(Торговля!$C$7:$C$777,_xlfn.AGGREGATE(15,6,(ROW(Торговля!$C$7:$C$777)-ROW(Торговля!$C$7)+1)/(FREQUENCY(Торговля!$C$7:$C$777,Торговля!$C$7:$C$777)&gt;=1),ROWS($C$15:$C101)))),"")</f>
        <v/>
      </c>
      <c r="D101" s="96" t="str">
        <f t="shared" si="4"/>
        <v/>
      </c>
      <c r="E101" s="97" cm="1">
        <f t="array" ref="E101">IFERROR(IF($C101=0,0,SUMPRODUCT(--(Торговля!$C$7:$C$777=$C101))),"")</f>
        <v>0</v>
      </c>
      <c r="F101" s="98" t="str" cm="1">
        <f t="array" ref="F101">IF($C101="","",SUMPRODUCT((Торговля!$C$7:$C$777=$C101)*(Торговля!$M$7:$M$777&gt;0)))</f>
        <v/>
      </c>
      <c r="G101" s="99" t="str">
        <f t="shared" si="5"/>
        <v/>
      </c>
      <c r="H101" s="100" t="str" cm="1">
        <f t="array" ref="H101">IF($C101="","",SUMPRODUCT((Торговля!$C$7:$C$777=$C101)*(Торговля!$M$7:$M$777&lt;0)))</f>
        <v/>
      </c>
      <c r="I101" s="101" t="str">
        <f t="shared" si="6"/>
        <v/>
      </c>
      <c r="J101" s="102">
        <f>_xlfn.MINIFS(Торговля!$K$7:$K$777,Торговля!$C$7:$C$777,$C101)</f>
        <v>0</v>
      </c>
      <c r="K101" s="103">
        <f>_xlfn.MINIFS(Торговля!$M$7:$M$777,Торговля!$C$7:$C$777,$C101)</f>
        <v>0</v>
      </c>
      <c r="L101" s="68">
        <f>_xlfn.MINIFS(Торговля!$N$7:$N$777,Торговля!$C$7:$C$777,$C101)</f>
        <v>0</v>
      </c>
      <c r="M101" s="102">
        <f>_xlfn.MAXIFS(Торговля!$K$7:$K$777,Торговля!$C$7:$C$777,$C101)</f>
        <v>0</v>
      </c>
      <c r="N101" s="103">
        <f>_xlfn.MAXIFS(Торговля!$M$7:$M$777,Торговля!$C$7:$C$777,$C101)</f>
        <v>0</v>
      </c>
      <c r="O101" s="104">
        <f>_xlfn.MAXIFS(Торговля!$N$7:$N$777,Торговля!$C$7:$C$777,$C101)</f>
        <v>0</v>
      </c>
      <c r="P101" s="102">
        <f>IFERROR(SUMIFS(Торговля!$K$7:$K$777,Торговля!$C$7:$C$777,$C101),"")</f>
        <v>0</v>
      </c>
      <c r="Q101" s="105">
        <f>IFERROR(SUMIF(Торговля!$C$7:$C$777,$C101,Торговля!$M$7:$M$777),"")</f>
        <v>0</v>
      </c>
      <c r="R101" s="106" t="str">
        <f>IFERROR(SUMIF(Торговля!$C$7:$C$777,$C101,Торговля!$M$7:$M$777)/VLOOKUP($C101,Торговля!$C$7:$V$777,20,0),"")</f>
        <v/>
      </c>
      <c r="S101" s="107" t="str">
        <f t="shared" si="7"/>
        <v/>
      </c>
      <c r="T101" s="108">
        <f>IF(S101=0,0,($T100+$Q101+SUMIF(Торговля!$C$7:$C$777,$C101,Торговля!$R$7:$R$777)))</f>
        <v>0</v>
      </c>
    </row>
    <row r="102" spans="2:20">
      <c r="B102" s="95">
        <v>88</v>
      </c>
      <c r="C102" s="96" t="str" cm="1">
        <f t="array" ref="C102">IFERROR(_xlfn.SINGLE(INDEX(Торговля!$C$7:$C$777,_xlfn.AGGREGATE(15,6,(ROW(Торговля!$C$7:$C$777)-ROW(Торговля!$C$7)+1)/(FREQUENCY(Торговля!$C$7:$C$777,Торговля!$C$7:$C$777)&gt;=1),ROWS($C$15:$C102)))),"")</f>
        <v/>
      </c>
      <c r="D102" s="96" t="str">
        <f t="shared" si="4"/>
        <v/>
      </c>
      <c r="E102" s="97" cm="1">
        <f t="array" ref="E102">IFERROR(IF($C102=0,0,SUMPRODUCT(--(Торговля!$C$7:$C$777=$C102))),"")</f>
        <v>0</v>
      </c>
      <c r="F102" s="98" t="str" cm="1">
        <f t="array" ref="F102">IF($C102="","",SUMPRODUCT((Торговля!$C$7:$C$777=$C102)*(Торговля!$M$7:$M$777&gt;0)))</f>
        <v/>
      </c>
      <c r="G102" s="99" t="str">
        <f t="shared" si="5"/>
        <v/>
      </c>
      <c r="H102" s="100" t="str" cm="1">
        <f t="array" ref="H102">IF($C102="","",SUMPRODUCT((Торговля!$C$7:$C$777=$C102)*(Торговля!$M$7:$M$777&lt;0)))</f>
        <v/>
      </c>
      <c r="I102" s="101" t="str">
        <f t="shared" si="6"/>
        <v/>
      </c>
      <c r="J102" s="102">
        <f>_xlfn.MINIFS(Торговля!$K$7:$K$777,Торговля!$C$7:$C$777,$C102)</f>
        <v>0</v>
      </c>
      <c r="K102" s="103">
        <f>_xlfn.MINIFS(Торговля!$M$7:$M$777,Торговля!$C$7:$C$777,$C102)</f>
        <v>0</v>
      </c>
      <c r="L102" s="68">
        <f>_xlfn.MINIFS(Торговля!$N$7:$N$777,Торговля!$C$7:$C$777,$C102)</f>
        <v>0</v>
      </c>
      <c r="M102" s="102">
        <f>_xlfn.MAXIFS(Торговля!$K$7:$K$777,Торговля!$C$7:$C$777,$C102)</f>
        <v>0</v>
      </c>
      <c r="N102" s="103">
        <f>_xlfn.MAXIFS(Торговля!$M$7:$M$777,Торговля!$C$7:$C$777,$C102)</f>
        <v>0</v>
      </c>
      <c r="O102" s="104">
        <f>_xlfn.MAXIFS(Торговля!$N$7:$N$777,Торговля!$C$7:$C$777,$C102)</f>
        <v>0</v>
      </c>
      <c r="P102" s="102">
        <f>IFERROR(SUMIFS(Торговля!$K$7:$K$777,Торговля!$C$7:$C$777,$C102),"")</f>
        <v>0</v>
      </c>
      <c r="Q102" s="105">
        <f>IFERROR(SUMIF(Торговля!$C$7:$C$777,$C102,Торговля!$M$7:$M$777),"")</f>
        <v>0</v>
      </c>
      <c r="R102" s="106" t="str">
        <f>IFERROR(SUMIF(Торговля!$C$7:$C$777,$C102,Торговля!$M$7:$M$777)/VLOOKUP($C102,Торговля!$C$7:$V$777,20,0),"")</f>
        <v/>
      </c>
      <c r="S102" s="107" t="str">
        <f t="shared" si="7"/>
        <v/>
      </c>
      <c r="T102" s="108">
        <f>IF(S102=0,0,($T101+$Q102+SUMIF(Торговля!$C$7:$C$777,$C102,Торговля!$R$7:$R$777)))</f>
        <v>0</v>
      </c>
    </row>
    <row r="103" spans="2:20">
      <c r="B103" s="95">
        <v>89</v>
      </c>
      <c r="C103" s="96" t="str" cm="1">
        <f t="array" ref="C103">IFERROR(_xlfn.SINGLE(INDEX(Торговля!$C$7:$C$777,_xlfn.AGGREGATE(15,6,(ROW(Торговля!$C$7:$C$777)-ROW(Торговля!$C$7)+1)/(FREQUENCY(Торговля!$C$7:$C$777,Торговля!$C$7:$C$777)&gt;=1),ROWS($C$15:$C103)))),"")</f>
        <v/>
      </c>
      <c r="D103" s="96" t="str">
        <f t="shared" si="4"/>
        <v/>
      </c>
      <c r="E103" s="97" cm="1">
        <f t="array" ref="E103">IFERROR(IF($C103=0,0,SUMPRODUCT(--(Торговля!$C$7:$C$777=$C103))),"")</f>
        <v>0</v>
      </c>
      <c r="F103" s="98" t="str" cm="1">
        <f t="array" ref="F103">IF($C103="","",SUMPRODUCT((Торговля!$C$7:$C$777=$C103)*(Торговля!$M$7:$M$777&gt;0)))</f>
        <v/>
      </c>
      <c r="G103" s="99" t="str">
        <f t="shared" si="5"/>
        <v/>
      </c>
      <c r="H103" s="100" t="str" cm="1">
        <f t="array" ref="H103">IF($C103="","",SUMPRODUCT((Торговля!$C$7:$C$777=$C103)*(Торговля!$M$7:$M$777&lt;0)))</f>
        <v/>
      </c>
      <c r="I103" s="101" t="str">
        <f t="shared" si="6"/>
        <v/>
      </c>
      <c r="J103" s="102">
        <f>_xlfn.MINIFS(Торговля!$K$7:$K$777,Торговля!$C$7:$C$777,$C103)</f>
        <v>0</v>
      </c>
      <c r="K103" s="103">
        <f>_xlfn.MINIFS(Торговля!$M$7:$M$777,Торговля!$C$7:$C$777,$C103)</f>
        <v>0</v>
      </c>
      <c r="L103" s="68">
        <f>_xlfn.MINIFS(Торговля!$N$7:$N$777,Торговля!$C$7:$C$777,$C103)</f>
        <v>0</v>
      </c>
      <c r="M103" s="102">
        <f>_xlfn.MAXIFS(Торговля!$K$7:$K$777,Торговля!$C$7:$C$777,$C103)</f>
        <v>0</v>
      </c>
      <c r="N103" s="103">
        <f>_xlfn.MAXIFS(Торговля!$M$7:$M$777,Торговля!$C$7:$C$777,$C103)</f>
        <v>0</v>
      </c>
      <c r="O103" s="104">
        <f>_xlfn.MAXIFS(Торговля!$N$7:$N$777,Торговля!$C$7:$C$777,$C103)</f>
        <v>0</v>
      </c>
      <c r="P103" s="102">
        <f>IFERROR(SUMIFS(Торговля!$K$7:$K$777,Торговля!$C$7:$C$777,$C103),"")</f>
        <v>0</v>
      </c>
      <c r="Q103" s="105">
        <f>IFERROR(SUMIF(Торговля!$C$7:$C$777,$C103,Торговля!$M$7:$M$777),"")</f>
        <v>0</v>
      </c>
      <c r="R103" s="106" t="str">
        <f>IFERROR(SUMIF(Торговля!$C$7:$C$777,$C103,Торговля!$M$7:$M$777)/VLOOKUP($C103,Торговля!$C$7:$V$777,20,0),"")</f>
        <v/>
      </c>
      <c r="S103" s="107" t="str">
        <f t="shared" si="7"/>
        <v/>
      </c>
      <c r="T103" s="108">
        <f>IF(S103=0,0,($T102+$Q103+SUMIF(Торговля!$C$7:$C$777,$C103,Торговля!$R$7:$R$777)))</f>
        <v>0</v>
      </c>
    </row>
    <row r="104" spans="2:20">
      <c r="B104" s="95">
        <v>90</v>
      </c>
      <c r="C104" s="96" t="str" cm="1">
        <f t="array" ref="C104">IFERROR(_xlfn.SINGLE(INDEX(Торговля!$C$7:$C$777,_xlfn.AGGREGATE(15,6,(ROW(Торговля!$C$7:$C$777)-ROW(Торговля!$C$7)+1)/(FREQUENCY(Торговля!$C$7:$C$777,Торговля!$C$7:$C$777)&gt;=1),ROWS($C$15:$C104)))),"")</f>
        <v/>
      </c>
      <c r="D104" s="96" t="str">
        <f t="shared" si="4"/>
        <v/>
      </c>
      <c r="E104" s="97" cm="1">
        <f t="array" ref="E104">IFERROR(IF($C104=0,0,SUMPRODUCT(--(Торговля!$C$7:$C$777=$C104))),"")</f>
        <v>0</v>
      </c>
      <c r="F104" s="98" t="str" cm="1">
        <f t="array" ref="F104">IF($C104="","",SUMPRODUCT((Торговля!$C$7:$C$777=$C104)*(Торговля!$M$7:$M$777&gt;0)))</f>
        <v/>
      </c>
      <c r="G104" s="99" t="str">
        <f t="shared" si="5"/>
        <v/>
      </c>
      <c r="H104" s="100" t="str" cm="1">
        <f t="array" ref="H104">IF($C104="","",SUMPRODUCT((Торговля!$C$7:$C$777=$C104)*(Торговля!$M$7:$M$777&lt;0)))</f>
        <v/>
      </c>
      <c r="I104" s="101" t="str">
        <f t="shared" si="6"/>
        <v/>
      </c>
      <c r="J104" s="102">
        <f>_xlfn.MINIFS(Торговля!$K$7:$K$777,Торговля!$C$7:$C$777,$C104)</f>
        <v>0</v>
      </c>
      <c r="K104" s="103">
        <f>_xlfn.MINIFS(Торговля!$M$7:$M$777,Торговля!$C$7:$C$777,$C104)</f>
        <v>0</v>
      </c>
      <c r="L104" s="68">
        <f>_xlfn.MINIFS(Торговля!$N$7:$N$777,Торговля!$C$7:$C$777,$C104)</f>
        <v>0</v>
      </c>
      <c r="M104" s="102">
        <f>_xlfn.MAXIFS(Торговля!$K$7:$K$777,Торговля!$C$7:$C$777,$C104)</f>
        <v>0</v>
      </c>
      <c r="N104" s="103">
        <f>_xlfn.MAXIFS(Торговля!$M$7:$M$777,Торговля!$C$7:$C$777,$C104)</f>
        <v>0</v>
      </c>
      <c r="O104" s="104">
        <f>_xlfn.MAXIFS(Торговля!$N$7:$N$777,Торговля!$C$7:$C$777,$C104)</f>
        <v>0</v>
      </c>
      <c r="P104" s="102">
        <f>IFERROR(SUMIFS(Торговля!$K$7:$K$777,Торговля!$C$7:$C$777,$C104),"")</f>
        <v>0</v>
      </c>
      <c r="Q104" s="105">
        <f>IFERROR(SUMIF(Торговля!$C$7:$C$777,$C104,Торговля!$M$7:$M$777),"")</f>
        <v>0</v>
      </c>
      <c r="R104" s="106" t="str">
        <f>IFERROR(SUMIF(Торговля!$C$7:$C$777,$C104,Торговля!$M$7:$M$777)/VLOOKUP($C104,Торговля!$C$7:$V$777,20,0),"")</f>
        <v/>
      </c>
      <c r="S104" s="107" t="str">
        <f t="shared" si="7"/>
        <v/>
      </c>
      <c r="T104" s="108">
        <f>IF(S104=0,0,($T103+$Q104+SUMIF(Торговля!$C$7:$C$777,$C104,Торговля!$R$7:$R$777)))</f>
        <v>0</v>
      </c>
    </row>
    <row r="105" spans="2:20">
      <c r="B105" s="95">
        <v>91</v>
      </c>
      <c r="C105" s="96" t="str" cm="1">
        <f t="array" ref="C105">IFERROR(_xlfn.SINGLE(INDEX(Торговля!$C$7:$C$777,_xlfn.AGGREGATE(15,6,(ROW(Торговля!$C$7:$C$777)-ROW(Торговля!$C$7)+1)/(FREQUENCY(Торговля!$C$7:$C$777,Торговля!$C$7:$C$777)&gt;=1),ROWS($C$15:$C105)))),"")</f>
        <v/>
      </c>
      <c r="D105" s="96" t="str">
        <f t="shared" si="4"/>
        <v/>
      </c>
      <c r="E105" s="97" cm="1">
        <f t="array" ref="E105">IFERROR(IF($C105=0,0,SUMPRODUCT(--(Торговля!$C$7:$C$777=$C105))),"")</f>
        <v>0</v>
      </c>
      <c r="F105" s="98" t="str" cm="1">
        <f t="array" ref="F105">IF($C105="","",SUMPRODUCT((Торговля!$C$7:$C$777=$C105)*(Торговля!$M$7:$M$777&gt;0)))</f>
        <v/>
      </c>
      <c r="G105" s="99" t="str">
        <f t="shared" si="5"/>
        <v/>
      </c>
      <c r="H105" s="100" t="str" cm="1">
        <f t="array" ref="H105">IF($C105="","",SUMPRODUCT((Торговля!$C$7:$C$777=$C105)*(Торговля!$M$7:$M$777&lt;0)))</f>
        <v/>
      </c>
      <c r="I105" s="101" t="str">
        <f t="shared" si="6"/>
        <v/>
      </c>
      <c r="J105" s="102">
        <f>_xlfn.MINIFS(Торговля!$K$7:$K$777,Торговля!$C$7:$C$777,$C105)</f>
        <v>0</v>
      </c>
      <c r="K105" s="103">
        <f>_xlfn.MINIFS(Торговля!$M$7:$M$777,Торговля!$C$7:$C$777,$C105)</f>
        <v>0</v>
      </c>
      <c r="L105" s="68">
        <f>_xlfn.MINIFS(Торговля!$N$7:$N$777,Торговля!$C$7:$C$777,$C105)</f>
        <v>0</v>
      </c>
      <c r="M105" s="102">
        <f>_xlfn.MAXIFS(Торговля!$K$7:$K$777,Торговля!$C$7:$C$777,$C105)</f>
        <v>0</v>
      </c>
      <c r="N105" s="103">
        <f>_xlfn.MAXIFS(Торговля!$M$7:$M$777,Торговля!$C$7:$C$777,$C105)</f>
        <v>0</v>
      </c>
      <c r="O105" s="104">
        <f>_xlfn.MAXIFS(Торговля!$N$7:$N$777,Торговля!$C$7:$C$777,$C105)</f>
        <v>0</v>
      </c>
      <c r="P105" s="102">
        <f>IFERROR(SUMIFS(Торговля!$K$7:$K$777,Торговля!$C$7:$C$777,$C105),"")</f>
        <v>0</v>
      </c>
      <c r="Q105" s="105">
        <f>IFERROR(SUMIF(Торговля!$C$7:$C$777,$C105,Торговля!$M$7:$M$777),"")</f>
        <v>0</v>
      </c>
      <c r="R105" s="106" t="str">
        <f>IFERROR(SUMIF(Торговля!$C$7:$C$777,$C105,Торговля!$M$7:$M$777)/VLOOKUP($C105,Торговля!$C$7:$V$777,20,0),"")</f>
        <v/>
      </c>
      <c r="S105" s="107" t="str">
        <f t="shared" si="7"/>
        <v/>
      </c>
      <c r="T105" s="108">
        <f>IF(S105=0,0,($T104+$Q105+SUMIF(Торговля!$C$7:$C$777,$C105,Торговля!$R$7:$R$777)))</f>
        <v>0</v>
      </c>
    </row>
    <row r="106" spans="2:20">
      <c r="B106" s="95">
        <v>92</v>
      </c>
      <c r="C106" s="96" t="str" cm="1">
        <f t="array" ref="C106">IFERROR(_xlfn.SINGLE(INDEX(Торговля!$C$7:$C$777,_xlfn.AGGREGATE(15,6,(ROW(Торговля!$C$7:$C$777)-ROW(Торговля!$C$7)+1)/(FREQUENCY(Торговля!$C$7:$C$777,Торговля!$C$7:$C$777)&gt;=1),ROWS($C$15:$C106)))),"")</f>
        <v/>
      </c>
      <c r="D106" s="96" t="str">
        <f t="shared" si="4"/>
        <v/>
      </c>
      <c r="E106" s="97" cm="1">
        <f t="array" ref="E106">IFERROR(IF($C106=0,0,SUMPRODUCT(--(Торговля!$C$7:$C$777=$C106))),"")</f>
        <v>0</v>
      </c>
      <c r="F106" s="98" t="str" cm="1">
        <f t="array" ref="F106">IF($C106="","",SUMPRODUCT((Торговля!$C$7:$C$777=$C106)*(Торговля!$M$7:$M$777&gt;0)))</f>
        <v/>
      </c>
      <c r="G106" s="99" t="str">
        <f t="shared" si="5"/>
        <v/>
      </c>
      <c r="H106" s="100" t="str" cm="1">
        <f t="array" ref="H106">IF($C106="","",SUMPRODUCT((Торговля!$C$7:$C$777=$C106)*(Торговля!$M$7:$M$777&lt;0)))</f>
        <v/>
      </c>
      <c r="I106" s="101" t="str">
        <f t="shared" si="6"/>
        <v/>
      </c>
      <c r="J106" s="102">
        <f>_xlfn.MINIFS(Торговля!$K$7:$K$777,Торговля!$C$7:$C$777,$C106)</f>
        <v>0</v>
      </c>
      <c r="K106" s="103">
        <f>_xlfn.MINIFS(Торговля!$M$7:$M$777,Торговля!$C$7:$C$777,$C106)</f>
        <v>0</v>
      </c>
      <c r="L106" s="68">
        <f>_xlfn.MINIFS(Торговля!$N$7:$N$777,Торговля!$C$7:$C$777,$C106)</f>
        <v>0</v>
      </c>
      <c r="M106" s="102">
        <f>_xlfn.MAXIFS(Торговля!$K$7:$K$777,Торговля!$C$7:$C$777,$C106)</f>
        <v>0</v>
      </c>
      <c r="N106" s="103">
        <f>_xlfn.MAXIFS(Торговля!$M$7:$M$777,Торговля!$C$7:$C$777,$C106)</f>
        <v>0</v>
      </c>
      <c r="O106" s="104">
        <f>_xlfn.MAXIFS(Торговля!$N$7:$N$777,Торговля!$C$7:$C$777,$C106)</f>
        <v>0</v>
      </c>
      <c r="P106" s="102">
        <f>IFERROR(SUMIFS(Торговля!$K$7:$K$777,Торговля!$C$7:$C$777,$C106),"")</f>
        <v>0</v>
      </c>
      <c r="Q106" s="105">
        <f>IFERROR(SUMIF(Торговля!$C$7:$C$777,$C106,Торговля!$M$7:$M$777),"")</f>
        <v>0</v>
      </c>
      <c r="R106" s="106" t="str">
        <f>IFERROR(SUMIF(Торговля!$C$7:$C$777,$C106,Торговля!$M$7:$M$777)/VLOOKUP($C106,Торговля!$C$7:$V$777,20,0),"")</f>
        <v/>
      </c>
      <c r="S106" s="107" t="str">
        <f t="shared" si="7"/>
        <v/>
      </c>
      <c r="T106" s="108">
        <f>IF(S106=0,0,($T105+$Q106+SUMIF(Торговля!$C$7:$C$777,$C106,Торговля!$R$7:$R$777)))</f>
        <v>0</v>
      </c>
    </row>
    <row r="107" spans="2:20">
      <c r="B107" s="95">
        <v>93</v>
      </c>
      <c r="C107" s="96" t="str" cm="1">
        <f t="array" ref="C107">IFERROR(_xlfn.SINGLE(INDEX(Торговля!$C$7:$C$777,_xlfn.AGGREGATE(15,6,(ROW(Торговля!$C$7:$C$777)-ROW(Торговля!$C$7)+1)/(FREQUENCY(Торговля!$C$7:$C$777,Торговля!$C$7:$C$777)&gt;=1),ROWS($C$15:$C107)))),"")</f>
        <v/>
      </c>
      <c r="D107" s="96" t="str">
        <f t="shared" si="4"/>
        <v/>
      </c>
      <c r="E107" s="97" cm="1">
        <f t="array" ref="E107">IFERROR(IF($C107=0,0,SUMPRODUCT(--(Торговля!$C$7:$C$777=$C107))),"")</f>
        <v>0</v>
      </c>
      <c r="F107" s="98" t="str" cm="1">
        <f t="array" ref="F107">IF($C107="","",SUMPRODUCT((Торговля!$C$7:$C$777=$C107)*(Торговля!$M$7:$M$777&gt;0)))</f>
        <v/>
      </c>
      <c r="G107" s="99" t="str">
        <f t="shared" si="5"/>
        <v/>
      </c>
      <c r="H107" s="100" t="str" cm="1">
        <f t="array" ref="H107">IF($C107="","",SUMPRODUCT((Торговля!$C$7:$C$777=$C107)*(Торговля!$M$7:$M$777&lt;0)))</f>
        <v/>
      </c>
      <c r="I107" s="101" t="str">
        <f t="shared" si="6"/>
        <v/>
      </c>
      <c r="J107" s="102">
        <f>_xlfn.MINIFS(Торговля!$K$7:$K$777,Торговля!$C$7:$C$777,$C107)</f>
        <v>0</v>
      </c>
      <c r="K107" s="103">
        <f>_xlfn.MINIFS(Торговля!$M$7:$M$777,Торговля!$C$7:$C$777,$C107)</f>
        <v>0</v>
      </c>
      <c r="L107" s="68">
        <f>_xlfn.MINIFS(Торговля!$N$7:$N$777,Торговля!$C$7:$C$777,$C107)</f>
        <v>0</v>
      </c>
      <c r="M107" s="102">
        <f>_xlfn.MAXIFS(Торговля!$K$7:$K$777,Торговля!$C$7:$C$777,$C107)</f>
        <v>0</v>
      </c>
      <c r="N107" s="103">
        <f>_xlfn.MAXIFS(Торговля!$M$7:$M$777,Торговля!$C$7:$C$777,$C107)</f>
        <v>0</v>
      </c>
      <c r="O107" s="104">
        <f>_xlfn.MAXIFS(Торговля!$N$7:$N$777,Торговля!$C$7:$C$777,$C107)</f>
        <v>0</v>
      </c>
      <c r="P107" s="102">
        <f>IFERROR(SUMIFS(Торговля!$K$7:$K$777,Торговля!$C$7:$C$777,$C107),"")</f>
        <v>0</v>
      </c>
      <c r="Q107" s="105">
        <f>IFERROR(SUMIF(Торговля!$C$7:$C$777,$C107,Торговля!$M$7:$M$777),"")</f>
        <v>0</v>
      </c>
      <c r="R107" s="106" t="str">
        <f>IFERROR(SUMIF(Торговля!$C$7:$C$777,$C107,Торговля!$M$7:$M$777)/VLOOKUP($C107,Торговля!$C$7:$V$777,20,0),"")</f>
        <v/>
      </c>
      <c r="S107" s="107" t="str">
        <f t="shared" si="7"/>
        <v/>
      </c>
      <c r="T107" s="108">
        <f>IF(S107=0,0,($T106+$Q107+SUMIF(Торговля!$C$7:$C$777,$C107,Торговля!$R$7:$R$777)))</f>
        <v>0</v>
      </c>
    </row>
    <row r="108" spans="2:20">
      <c r="B108" s="95">
        <v>94</v>
      </c>
      <c r="C108" s="96" t="str" cm="1">
        <f t="array" ref="C108">IFERROR(_xlfn.SINGLE(INDEX(Торговля!$C$7:$C$777,_xlfn.AGGREGATE(15,6,(ROW(Торговля!$C$7:$C$777)-ROW(Торговля!$C$7)+1)/(FREQUENCY(Торговля!$C$7:$C$777,Торговля!$C$7:$C$777)&gt;=1),ROWS($C$15:$C108)))),"")</f>
        <v/>
      </c>
      <c r="D108" s="96" t="str">
        <f t="shared" si="4"/>
        <v/>
      </c>
      <c r="E108" s="97" cm="1">
        <f t="array" ref="E108">IFERROR(IF($C108=0,0,SUMPRODUCT(--(Торговля!$C$7:$C$777=$C108))),"")</f>
        <v>0</v>
      </c>
      <c r="F108" s="98" t="str" cm="1">
        <f t="array" ref="F108">IF($C108="","",SUMPRODUCT((Торговля!$C$7:$C$777=$C108)*(Торговля!$M$7:$M$777&gt;0)))</f>
        <v/>
      </c>
      <c r="G108" s="99" t="str">
        <f t="shared" si="5"/>
        <v/>
      </c>
      <c r="H108" s="100" t="str" cm="1">
        <f t="array" ref="H108">IF($C108="","",SUMPRODUCT((Торговля!$C$7:$C$777=$C108)*(Торговля!$M$7:$M$777&lt;0)))</f>
        <v/>
      </c>
      <c r="I108" s="101" t="str">
        <f t="shared" si="6"/>
        <v/>
      </c>
      <c r="J108" s="102">
        <f>_xlfn.MINIFS(Торговля!$K$7:$K$777,Торговля!$C$7:$C$777,$C108)</f>
        <v>0</v>
      </c>
      <c r="K108" s="103">
        <f>_xlfn.MINIFS(Торговля!$M$7:$M$777,Торговля!$C$7:$C$777,$C108)</f>
        <v>0</v>
      </c>
      <c r="L108" s="68">
        <f>_xlfn.MINIFS(Торговля!$N$7:$N$777,Торговля!$C$7:$C$777,$C108)</f>
        <v>0</v>
      </c>
      <c r="M108" s="102">
        <f>_xlfn.MAXIFS(Торговля!$K$7:$K$777,Торговля!$C$7:$C$777,$C108)</f>
        <v>0</v>
      </c>
      <c r="N108" s="103">
        <f>_xlfn.MAXIFS(Торговля!$M$7:$M$777,Торговля!$C$7:$C$777,$C108)</f>
        <v>0</v>
      </c>
      <c r="O108" s="104">
        <f>_xlfn.MAXIFS(Торговля!$N$7:$N$777,Торговля!$C$7:$C$777,$C108)</f>
        <v>0</v>
      </c>
      <c r="P108" s="102">
        <f>IFERROR(SUMIFS(Торговля!$K$7:$K$777,Торговля!$C$7:$C$777,$C108),"")</f>
        <v>0</v>
      </c>
      <c r="Q108" s="105">
        <f>IFERROR(SUMIF(Торговля!$C$7:$C$777,$C108,Торговля!$M$7:$M$777),"")</f>
        <v>0</v>
      </c>
      <c r="R108" s="106" t="str">
        <f>IFERROR(SUMIF(Торговля!$C$7:$C$777,$C108,Торговля!$M$7:$M$777)/VLOOKUP($C108,Торговля!$C$7:$V$777,20,0),"")</f>
        <v/>
      </c>
      <c r="S108" s="107" t="str">
        <f t="shared" si="7"/>
        <v/>
      </c>
      <c r="T108" s="108">
        <f>IF(S108=0,0,($T107+$Q108+SUMIF(Торговля!$C$7:$C$777,$C108,Торговля!$R$7:$R$777)))</f>
        <v>0</v>
      </c>
    </row>
    <row r="109" spans="2:20">
      <c r="B109" s="95">
        <v>95</v>
      </c>
      <c r="C109" s="96" t="str" cm="1">
        <f t="array" ref="C109">IFERROR(_xlfn.SINGLE(INDEX(Торговля!$C$7:$C$777,_xlfn.AGGREGATE(15,6,(ROW(Торговля!$C$7:$C$777)-ROW(Торговля!$C$7)+1)/(FREQUENCY(Торговля!$C$7:$C$777,Торговля!$C$7:$C$777)&gt;=1),ROWS($C$15:$C109)))),"")</f>
        <v/>
      </c>
      <c r="D109" s="96" t="str">
        <f t="shared" si="4"/>
        <v/>
      </c>
      <c r="E109" s="97" cm="1">
        <f t="array" ref="E109">IFERROR(IF($C109=0,0,SUMPRODUCT(--(Торговля!$C$7:$C$777=$C109))),"")</f>
        <v>0</v>
      </c>
      <c r="F109" s="98" t="str" cm="1">
        <f t="array" ref="F109">IF($C109="","",SUMPRODUCT((Торговля!$C$7:$C$777=$C109)*(Торговля!$M$7:$M$777&gt;0)))</f>
        <v/>
      </c>
      <c r="G109" s="99" t="str">
        <f t="shared" si="5"/>
        <v/>
      </c>
      <c r="H109" s="100" t="str" cm="1">
        <f t="array" ref="H109">IF($C109="","",SUMPRODUCT((Торговля!$C$7:$C$777=$C109)*(Торговля!$M$7:$M$777&lt;0)))</f>
        <v/>
      </c>
      <c r="I109" s="101" t="str">
        <f t="shared" si="6"/>
        <v/>
      </c>
      <c r="J109" s="102">
        <f>_xlfn.MINIFS(Торговля!$K$7:$K$777,Торговля!$C$7:$C$777,$C109)</f>
        <v>0</v>
      </c>
      <c r="K109" s="103">
        <f>_xlfn.MINIFS(Торговля!$M$7:$M$777,Торговля!$C$7:$C$777,$C109)</f>
        <v>0</v>
      </c>
      <c r="L109" s="68">
        <f>_xlfn.MINIFS(Торговля!$N$7:$N$777,Торговля!$C$7:$C$777,$C109)</f>
        <v>0</v>
      </c>
      <c r="M109" s="102">
        <f>_xlfn.MAXIFS(Торговля!$K$7:$K$777,Торговля!$C$7:$C$777,$C109)</f>
        <v>0</v>
      </c>
      <c r="N109" s="103">
        <f>_xlfn.MAXIFS(Торговля!$M$7:$M$777,Торговля!$C$7:$C$777,$C109)</f>
        <v>0</v>
      </c>
      <c r="O109" s="104">
        <f>_xlfn.MAXIFS(Торговля!$N$7:$N$777,Торговля!$C$7:$C$777,$C109)</f>
        <v>0</v>
      </c>
      <c r="P109" s="102">
        <f>IFERROR(SUMIFS(Торговля!$K$7:$K$777,Торговля!$C$7:$C$777,$C109),"")</f>
        <v>0</v>
      </c>
      <c r="Q109" s="105">
        <f>IFERROR(SUMIF(Торговля!$C$7:$C$777,$C109,Торговля!$M$7:$M$777),"")</f>
        <v>0</v>
      </c>
      <c r="R109" s="106" t="str">
        <f>IFERROR(SUMIF(Торговля!$C$7:$C$777,$C109,Торговля!$M$7:$M$777)/VLOOKUP($C109,Торговля!$C$7:$V$777,20,0),"")</f>
        <v/>
      </c>
      <c r="S109" s="107" t="str">
        <f t="shared" si="7"/>
        <v/>
      </c>
      <c r="T109" s="108">
        <f>IF(S109=0,0,($T108+$Q109+SUMIF(Торговля!$C$7:$C$777,$C109,Торговля!$R$7:$R$777)))</f>
        <v>0</v>
      </c>
    </row>
    <row r="110" spans="2:20">
      <c r="B110" s="95">
        <v>96</v>
      </c>
      <c r="C110" s="96" t="str" cm="1">
        <f t="array" ref="C110">IFERROR(_xlfn.SINGLE(INDEX(Торговля!$C$7:$C$777,_xlfn.AGGREGATE(15,6,(ROW(Торговля!$C$7:$C$777)-ROW(Торговля!$C$7)+1)/(FREQUENCY(Торговля!$C$7:$C$777,Торговля!$C$7:$C$777)&gt;=1),ROWS($C$15:$C110)))),"")</f>
        <v/>
      </c>
      <c r="D110" s="96" t="str">
        <f t="shared" si="4"/>
        <v/>
      </c>
      <c r="E110" s="97" cm="1">
        <f t="array" ref="E110">IFERROR(IF($C110=0,0,SUMPRODUCT(--(Торговля!$C$7:$C$777=$C110))),"")</f>
        <v>0</v>
      </c>
      <c r="F110" s="98" t="str" cm="1">
        <f t="array" ref="F110">IF($C110="","",SUMPRODUCT((Торговля!$C$7:$C$777=$C110)*(Торговля!$M$7:$M$777&gt;0)))</f>
        <v/>
      </c>
      <c r="G110" s="99" t="str">
        <f t="shared" si="5"/>
        <v/>
      </c>
      <c r="H110" s="100" t="str" cm="1">
        <f t="array" ref="H110">IF($C110="","",SUMPRODUCT((Торговля!$C$7:$C$777=$C110)*(Торговля!$M$7:$M$777&lt;0)))</f>
        <v/>
      </c>
      <c r="I110" s="101" t="str">
        <f t="shared" si="6"/>
        <v/>
      </c>
      <c r="J110" s="102">
        <f>_xlfn.MINIFS(Торговля!$K$7:$K$777,Торговля!$C$7:$C$777,$C110)</f>
        <v>0</v>
      </c>
      <c r="K110" s="103">
        <f>_xlfn.MINIFS(Торговля!$M$7:$M$777,Торговля!$C$7:$C$777,$C110)</f>
        <v>0</v>
      </c>
      <c r="L110" s="68">
        <f>_xlfn.MINIFS(Торговля!$N$7:$N$777,Торговля!$C$7:$C$777,$C110)</f>
        <v>0</v>
      </c>
      <c r="M110" s="102">
        <f>_xlfn.MAXIFS(Торговля!$K$7:$K$777,Торговля!$C$7:$C$777,$C110)</f>
        <v>0</v>
      </c>
      <c r="N110" s="103">
        <f>_xlfn.MAXIFS(Торговля!$M$7:$M$777,Торговля!$C$7:$C$777,$C110)</f>
        <v>0</v>
      </c>
      <c r="O110" s="104">
        <f>_xlfn.MAXIFS(Торговля!$N$7:$N$777,Торговля!$C$7:$C$777,$C110)</f>
        <v>0</v>
      </c>
      <c r="P110" s="102">
        <f>IFERROR(SUMIFS(Торговля!$K$7:$K$777,Торговля!$C$7:$C$777,$C110),"")</f>
        <v>0</v>
      </c>
      <c r="Q110" s="105">
        <f>IFERROR(SUMIF(Торговля!$C$7:$C$777,$C110,Торговля!$M$7:$M$777),"")</f>
        <v>0</v>
      </c>
      <c r="R110" s="106" t="str">
        <f>IFERROR(SUMIF(Торговля!$C$7:$C$777,$C110,Торговля!$M$7:$M$777)/VLOOKUP($C110,Торговля!$C$7:$V$777,20,0),"")</f>
        <v/>
      </c>
      <c r="S110" s="107" t="str">
        <f t="shared" si="7"/>
        <v/>
      </c>
      <c r="T110" s="108">
        <f>IF(S110=0,0,($T109+$Q110+SUMIF(Торговля!$C$7:$C$777,$C110,Торговля!$R$7:$R$777)))</f>
        <v>0</v>
      </c>
    </row>
    <row r="111" spans="2:20">
      <c r="B111" s="95">
        <v>97</v>
      </c>
      <c r="C111" s="96" t="str" cm="1">
        <f t="array" ref="C111">IFERROR(_xlfn.SINGLE(INDEX(Торговля!$C$7:$C$777,_xlfn.AGGREGATE(15,6,(ROW(Торговля!$C$7:$C$777)-ROW(Торговля!$C$7)+1)/(FREQUENCY(Торговля!$C$7:$C$777,Торговля!$C$7:$C$777)&gt;=1),ROWS($C$15:$C111)))),"")</f>
        <v/>
      </c>
      <c r="D111" s="96" t="str">
        <f t="shared" si="4"/>
        <v/>
      </c>
      <c r="E111" s="97" cm="1">
        <f t="array" ref="E111">IFERROR(IF($C111=0,0,SUMPRODUCT(--(Торговля!$C$7:$C$777=$C111))),"")</f>
        <v>0</v>
      </c>
      <c r="F111" s="98" t="str" cm="1">
        <f t="array" ref="F111">IF($C111="","",SUMPRODUCT((Торговля!$C$7:$C$777=$C111)*(Торговля!$M$7:$M$777&gt;0)))</f>
        <v/>
      </c>
      <c r="G111" s="99" t="str">
        <f t="shared" si="5"/>
        <v/>
      </c>
      <c r="H111" s="100" t="str" cm="1">
        <f t="array" ref="H111">IF($C111="","",SUMPRODUCT((Торговля!$C$7:$C$777=$C111)*(Торговля!$M$7:$M$777&lt;0)))</f>
        <v/>
      </c>
      <c r="I111" s="101" t="str">
        <f t="shared" si="6"/>
        <v/>
      </c>
      <c r="J111" s="102">
        <f>_xlfn.MINIFS(Торговля!$K$7:$K$777,Торговля!$C$7:$C$777,$C111)</f>
        <v>0</v>
      </c>
      <c r="K111" s="103">
        <f>_xlfn.MINIFS(Торговля!$M$7:$M$777,Торговля!$C$7:$C$777,$C111)</f>
        <v>0</v>
      </c>
      <c r="L111" s="68">
        <f>_xlfn.MINIFS(Торговля!$N$7:$N$777,Торговля!$C$7:$C$777,$C111)</f>
        <v>0</v>
      </c>
      <c r="M111" s="102">
        <f>_xlfn.MAXIFS(Торговля!$K$7:$K$777,Торговля!$C$7:$C$777,$C111)</f>
        <v>0</v>
      </c>
      <c r="N111" s="103">
        <f>_xlfn.MAXIFS(Торговля!$M$7:$M$777,Торговля!$C$7:$C$777,$C111)</f>
        <v>0</v>
      </c>
      <c r="O111" s="104">
        <f>_xlfn.MAXIFS(Торговля!$N$7:$N$777,Торговля!$C$7:$C$777,$C111)</f>
        <v>0</v>
      </c>
      <c r="P111" s="102">
        <f>IFERROR(SUMIFS(Торговля!$K$7:$K$777,Торговля!$C$7:$C$777,$C111),"")</f>
        <v>0</v>
      </c>
      <c r="Q111" s="105">
        <f>IFERROR(SUMIF(Торговля!$C$7:$C$777,$C111,Торговля!$M$7:$M$777),"")</f>
        <v>0</v>
      </c>
      <c r="R111" s="106" t="str">
        <f>IFERROR(SUMIF(Торговля!$C$7:$C$777,$C111,Торговля!$M$7:$M$777)/VLOOKUP($C111,Торговля!$C$7:$V$777,20,0),"")</f>
        <v/>
      </c>
      <c r="S111" s="107" t="str">
        <f t="shared" si="7"/>
        <v/>
      </c>
      <c r="T111" s="108">
        <f>IF(S111=0,0,($T110+$Q111+SUMIF(Торговля!$C$7:$C$777,$C111,Торговля!$R$7:$R$777)))</f>
        <v>0</v>
      </c>
    </row>
    <row r="112" spans="2:20">
      <c r="B112" s="95">
        <v>98</v>
      </c>
      <c r="C112" s="96" t="str" cm="1">
        <f t="array" ref="C112">IFERROR(_xlfn.SINGLE(INDEX(Торговля!$C$7:$C$777,_xlfn.AGGREGATE(15,6,(ROW(Торговля!$C$7:$C$777)-ROW(Торговля!$C$7)+1)/(FREQUENCY(Торговля!$C$7:$C$777,Торговля!$C$7:$C$777)&gt;=1),ROWS($C$15:$C112)))),"")</f>
        <v/>
      </c>
      <c r="D112" s="96" t="str">
        <f t="shared" si="4"/>
        <v/>
      </c>
      <c r="E112" s="97" cm="1">
        <f t="array" ref="E112">IFERROR(IF($C112=0,0,SUMPRODUCT(--(Торговля!$C$7:$C$777=$C112))),"")</f>
        <v>0</v>
      </c>
      <c r="F112" s="98" t="str" cm="1">
        <f t="array" ref="F112">IF($C112="","",SUMPRODUCT((Торговля!$C$7:$C$777=$C112)*(Торговля!$M$7:$M$777&gt;0)))</f>
        <v/>
      </c>
      <c r="G112" s="99" t="str">
        <f t="shared" si="5"/>
        <v/>
      </c>
      <c r="H112" s="100" t="str" cm="1">
        <f t="array" ref="H112">IF($C112="","",SUMPRODUCT((Торговля!$C$7:$C$777=$C112)*(Торговля!$M$7:$M$777&lt;0)))</f>
        <v/>
      </c>
      <c r="I112" s="101" t="str">
        <f t="shared" si="6"/>
        <v/>
      </c>
      <c r="J112" s="102">
        <f>_xlfn.MINIFS(Торговля!$K$7:$K$777,Торговля!$C$7:$C$777,$C112)</f>
        <v>0</v>
      </c>
      <c r="K112" s="103">
        <f>_xlfn.MINIFS(Торговля!$M$7:$M$777,Торговля!$C$7:$C$777,$C112)</f>
        <v>0</v>
      </c>
      <c r="L112" s="68">
        <f>_xlfn.MINIFS(Торговля!$N$7:$N$777,Торговля!$C$7:$C$777,$C112)</f>
        <v>0</v>
      </c>
      <c r="M112" s="102">
        <f>_xlfn.MAXIFS(Торговля!$K$7:$K$777,Торговля!$C$7:$C$777,$C112)</f>
        <v>0</v>
      </c>
      <c r="N112" s="103">
        <f>_xlfn.MAXIFS(Торговля!$M$7:$M$777,Торговля!$C$7:$C$777,$C112)</f>
        <v>0</v>
      </c>
      <c r="O112" s="104">
        <f>_xlfn.MAXIFS(Торговля!$N$7:$N$777,Торговля!$C$7:$C$777,$C112)</f>
        <v>0</v>
      </c>
      <c r="P112" s="102">
        <f>IFERROR(SUMIFS(Торговля!$K$7:$K$777,Торговля!$C$7:$C$777,$C112),"")</f>
        <v>0</v>
      </c>
      <c r="Q112" s="105">
        <f>IFERROR(SUMIF(Торговля!$C$7:$C$777,$C112,Торговля!$M$7:$M$777),"")</f>
        <v>0</v>
      </c>
      <c r="R112" s="106" t="str">
        <f>IFERROR(SUMIF(Торговля!$C$7:$C$777,$C112,Торговля!$M$7:$M$777)/VLOOKUP($C112,Торговля!$C$7:$V$777,20,0),"")</f>
        <v/>
      </c>
      <c r="S112" s="107" t="str">
        <f t="shared" si="7"/>
        <v/>
      </c>
      <c r="T112" s="108">
        <f>IF(S112=0,0,($T111+$Q112+SUMIF(Торговля!$C$7:$C$777,$C112,Торговля!$R$7:$R$777)))</f>
        <v>0</v>
      </c>
    </row>
    <row r="113" spans="2:20">
      <c r="B113" s="95">
        <v>99</v>
      </c>
      <c r="C113" s="96" t="str" cm="1">
        <f t="array" ref="C113">IFERROR(_xlfn.SINGLE(INDEX(Торговля!$C$7:$C$777,_xlfn.AGGREGATE(15,6,(ROW(Торговля!$C$7:$C$777)-ROW(Торговля!$C$7)+1)/(FREQUENCY(Торговля!$C$7:$C$777,Торговля!$C$7:$C$777)&gt;=1),ROWS($C$15:$C113)))),"")</f>
        <v/>
      </c>
      <c r="D113" s="96" t="str">
        <f t="shared" si="4"/>
        <v/>
      </c>
      <c r="E113" s="97" cm="1">
        <f t="array" ref="E113">IFERROR(IF($C113=0,0,SUMPRODUCT(--(Торговля!$C$7:$C$777=$C113))),"")</f>
        <v>0</v>
      </c>
      <c r="F113" s="98" t="str" cm="1">
        <f t="array" ref="F113">IF($C113="","",SUMPRODUCT((Торговля!$C$7:$C$777=$C113)*(Торговля!$M$7:$M$777&gt;0)))</f>
        <v/>
      </c>
      <c r="G113" s="99" t="str">
        <f t="shared" si="5"/>
        <v/>
      </c>
      <c r="H113" s="100" t="str" cm="1">
        <f t="array" ref="H113">IF($C113="","",SUMPRODUCT((Торговля!$C$7:$C$777=$C113)*(Торговля!$M$7:$M$777&lt;0)))</f>
        <v/>
      </c>
      <c r="I113" s="101" t="str">
        <f t="shared" si="6"/>
        <v/>
      </c>
      <c r="J113" s="102">
        <f>_xlfn.MINIFS(Торговля!$K$7:$K$777,Торговля!$C$7:$C$777,$C113)</f>
        <v>0</v>
      </c>
      <c r="K113" s="103">
        <f>_xlfn.MINIFS(Торговля!$M$7:$M$777,Торговля!$C$7:$C$777,$C113)</f>
        <v>0</v>
      </c>
      <c r="L113" s="68">
        <f>_xlfn.MINIFS(Торговля!$N$7:$N$777,Торговля!$C$7:$C$777,$C113)</f>
        <v>0</v>
      </c>
      <c r="M113" s="102">
        <f>_xlfn.MAXIFS(Торговля!$K$7:$K$777,Торговля!$C$7:$C$777,$C113)</f>
        <v>0</v>
      </c>
      <c r="N113" s="103">
        <f>_xlfn.MAXIFS(Торговля!$M$7:$M$777,Торговля!$C$7:$C$777,$C113)</f>
        <v>0</v>
      </c>
      <c r="O113" s="104">
        <f>_xlfn.MAXIFS(Торговля!$N$7:$N$777,Торговля!$C$7:$C$777,$C113)</f>
        <v>0</v>
      </c>
      <c r="P113" s="102">
        <f>IFERROR(SUMIFS(Торговля!$K$7:$K$777,Торговля!$C$7:$C$777,$C113),"")</f>
        <v>0</v>
      </c>
      <c r="Q113" s="105">
        <f>IFERROR(SUMIF(Торговля!$C$7:$C$777,$C113,Торговля!$M$7:$M$777),"")</f>
        <v>0</v>
      </c>
      <c r="R113" s="106" t="str">
        <f>IFERROR(SUMIF(Торговля!$C$7:$C$777,$C113,Торговля!$M$7:$M$777)/VLOOKUP($C113,Торговля!$C$7:$V$777,20,0),"")</f>
        <v/>
      </c>
      <c r="S113" s="107" t="str">
        <f t="shared" si="7"/>
        <v/>
      </c>
      <c r="T113" s="108">
        <f>IF(S113=0,0,($T112+$Q113+SUMIF(Торговля!$C$7:$C$777,$C113,Торговля!$R$7:$R$777)))</f>
        <v>0</v>
      </c>
    </row>
    <row r="114" spans="2:20">
      <c r="B114" s="95">
        <v>100</v>
      </c>
      <c r="C114" s="96" t="str" cm="1">
        <f t="array" ref="C114">IFERROR(_xlfn.SINGLE(INDEX(Торговля!$C$7:$C$777,_xlfn.AGGREGATE(15,6,(ROW(Торговля!$C$7:$C$777)-ROW(Торговля!$C$7)+1)/(FREQUENCY(Торговля!$C$7:$C$777,Торговля!$C$7:$C$777)&gt;=1),ROWS($C$15:$C114)))),"")</f>
        <v/>
      </c>
      <c r="D114" s="96" t="str">
        <f t="shared" si="4"/>
        <v/>
      </c>
      <c r="E114" s="97" cm="1">
        <f t="array" ref="E114">IFERROR(IF($C114=0,0,SUMPRODUCT(--(Торговля!$C$7:$C$777=$C114))),"")</f>
        <v>0</v>
      </c>
      <c r="F114" s="98" t="str" cm="1">
        <f t="array" ref="F114">IF($C114="","",SUMPRODUCT((Торговля!$C$7:$C$777=$C114)*(Торговля!$M$7:$M$777&gt;0)))</f>
        <v/>
      </c>
      <c r="G114" s="99" t="str">
        <f t="shared" si="5"/>
        <v/>
      </c>
      <c r="H114" s="100" t="str" cm="1">
        <f t="array" ref="H114">IF($C114="","",SUMPRODUCT((Торговля!$C$7:$C$777=$C114)*(Торговля!$M$7:$M$777&lt;0)))</f>
        <v/>
      </c>
      <c r="I114" s="101" t="str">
        <f t="shared" si="6"/>
        <v/>
      </c>
      <c r="J114" s="102">
        <f>_xlfn.MINIFS(Торговля!$K$7:$K$777,Торговля!$C$7:$C$777,$C114)</f>
        <v>0</v>
      </c>
      <c r="K114" s="103">
        <f>_xlfn.MINIFS(Торговля!$M$7:$M$777,Торговля!$C$7:$C$777,$C114)</f>
        <v>0</v>
      </c>
      <c r="L114" s="68">
        <f>_xlfn.MINIFS(Торговля!$N$7:$N$777,Торговля!$C$7:$C$777,$C114)</f>
        <v>0</v>
      </c>
      <c r="M114" s="102">
        <f>_xlfn.MAXIFS(Торговля!$K$7:$K$777,Торговля!$C$7:$C$777,$C114)</f>
        <v>0</v>
      </c>
      <c r="N114" s="103">
        <f>_xlfn.MAXIFS(Торговля!$M$7:$M$777,Торговля!$C$7:$C$777,$C114)</f>
        <v>0</v>
      </c>
      <c r="O114" s="104">
        <f>_xlfn.MAXIFS(Торговля!$N$7:$N$777,Торговля!$C$7:$C$777,$C114)</f>
        <v>0</v>
      </c>
      <c r="P114" s="102">
        <f>IFERROR(SUMIFS(Торговля!$K$7:$K$777,Торговля!$C$7:$C$777,$C114),"")</f>
        <v>0</v>
      </c>
      <c r="Q114" s="105">
        <f>IFERROR(SUMIF(Торговля!$C$7:$C$777,$C114,Торговля!$M$7:$M$777),"")</f>
        <v>0</v>
      </c>
      <c r="R114" s="106" t="str">
        <f>IFERROR(SUMIF(Торговля!$C$7:$C$777,$C114,Торговля!$M$7:$M$777)/VLOOKUP($C114,Торговля!$C$7:$V$777,20,0),"")</f>
        <v/>
      </c>
      <c r="S114" s="107" t="str">
        <f t="shared" si="7"/>
        <v/>
      </c>
      <c r="T114" s="108">
        <f>IF(S114=0,0,($T113+$Q114+SUMIF(Торговля!$C$7:$C$777,$C114,Торговля!$R$7:$R$777)))</f>
        <v>0</v>
      </c>
    </row>
    <row r="115" spans="2:20">
      <c r="B115" s="95">
        <v>101</v>
      </c>
      <c r="C115" s="96" t="str" cm="1">
        <f t="array" ref="C115">IFERROR(_xlfn.SINGLE(INDEX(Торговля!$C$7:$C$777,_xlfn.AGGREGATE(15,6,(ROW(Торговля!$C$7:$C$777)-ROW(Торговля!$C$7)+1)/(FREQUENCY(Торговля!$C$7:$C$777,Торговля!$C$7:$C$777)&gt;=1),ROWS($C$15:$C115)))),"")</f>
        <v/>
      </c>
      <c r="D115" s="96" t="str">
        <f t="shared" si="4"/>
        <v/>
      </c>
      <c r="E115" s="97" cm="1">
        <f t="array" ref="E115">IFERROR(IF($C115=0,0,SUMPRODUCT(--(Торговля!$C$7:$C$777=$C115))),"")</f>
        <v>0</v>
      </c>
      <c r="F115" s="98" t="str" cm="1">
        <f t="array" ref="F115">IF($C115="","",SUMPRODUCT((Торговля!$C$7:$C$777=$C115)*(Торговля!$M$7:$M$777&gt;0)))</f>
        <v/>
      </c>
      <c r="G115" s="99" t="str">
        <f t="shared" si="5"/>
        <v/>
      </c>
      <c r="H115" s="100" t="str" cm="1">
        <f t="array" ref="H115">IF($C115="","",SUMPRODUCT((Торговля!$C$7:$C$777=$C115)*(Торговля!$M$7:$M$777&lt;0)))</f>
        <v/>
      </c>
      <c r="I115" s="101" t="str">
        <f t="shared" si="6"/>
        <v/>
      </c>
      <c r="J115" s="102">
        <f>_xlfn.MINIFS(Торговля!$K$7:$K$777,Торговля!$C$7:$C$777,$C115)</f>
        <v>0</v>
      </c>
      <c r="K115" s="103">
        <f>_xlfn.MINIFS(Торговля!$M$7:$M$777,Торговля!$C$7:$C$777,$C115)</f>
        <v>0</v>
      </c>
      <c r="L115" s="68">
        <f>_xlfn.MINIFS(Торговля!$N$7:$N$777,Торговля!$C$7:$C$777,$C115)</f>
        <v>0</v>
      </c>
      <c r="M115" s="102">
        <f>_xlfn.MAXIFS(Торговля!$K$7:$K$777,Торговля!$C$7:$C$777,$C115)</f>
        <v>0</v>
      </c>
      <c r="N115" s="103">
        <f>_xlfn.MAXIFS(Торговля!$M$7:$M$777,Торговля!$C$7:$C$777,$C115)</f>
        <v>0</v>
      </c>
      <c r="O115" s="104">
        <f>_xlfn.MAXIFS(Торговля!$N$7:$N$777,Торговля!$C$7:$C$777,$C115)</f>
        <v>0</v>
      </c>
      <c r="P115" s="102">
        <f>IFERROR(SUMIFS(Торговля!$K$7:$K$777,Торговля!$C$7:$C$777,$C115),"")</f>
        <v>0</v>
      </c>
      <c r="Q115" s="105">
        <f>IFERROR(SUMIF(Торговля!$C$7:$C$777,$C115,Торговля!$M$7:$M$777),"")</f>
        <v>0</v>
      </c>
      <c r="R115" s="106" t="str">
        <f>IFERROR(SUMIF(Торговля!$C$7:$C$777,$C115,Торговля!$M$7:$M$777)/VLOOKUP($C115,Торговля!$C$7:$V$777,20,0),"")</f>
        <v/>
      </c>
      <c r="S115" s="107" t="str">
        <f t="shared" si="7"/>
        <v/>
      </c>
      <c r="T115" s="108">
        <f>IF(S115=0,0,($T114+$Q115+SUMIF(Торговля!$C$7:$C$777,$C115,Торговля!$R$7:$R$777)))</f>
        <v>0</v>
      </c>
    </row>
    <row r="116" spans="2:20">
      <c r="B116" s="95">
        <v>102</v>
      </c>
      <c r="C116" s="96" t="str" cm="1">
        <f t="array" ref="C116">IFERROR(_xlfn.SINGLE(INDEX(Торговля!$C$7:$C$777,_xlfn.AGGREGATE(15,6,(ROW(Торговля!$C$7:$C$777)-ROW(Торговля!$C$7)+1)/(FREQUENCY(Торговля!$C$7:$C$777,Торговля!$C$7:$C$777)&gt;=1),ROWS($C$15:$C116)))),"")</f>
        <v/>
      </c>
      <c r="D116" s="96" t="str">
        <f t="shared" si="4"/>
        <v/>
      </c>
      <c r="E116" s="97" cm="1">
        <f t="array" ref="E116">IFERROR(IF($C116=0,0,SUMPRODUCT(--(Торговля!$C$7:$C$777=$C116))),"")</f>
        <v>0</v>
      </c>
      <c r="F116" s="98" t="str" cm="1">
        <f t="array" ref="F116">IF($C116="","",SUMPRODUCT((Торговля!$C$7:$C$777=$C116)*(Торговля!$M$7:$M$777&gt;0)))</f>
        <v/>
      </c>
      <c r="G116" s="99" t="str">
        <f t="shared" si="5"/>
        <v/>
      </c>
      <c r="H116" s="100" t="str" cm="1">
        <f t="array" ref="H116">IF($C116="","",SUMPRODUCT((Торговля!$C$7:$C$777=$C116)*(Торговля!$M$7:$M$777&lt;0)))</f>
        <v/>
      </c>
      <c r="I116" s="101" t="str">
        <f t="shared" si="6"/>
        <v/>
      </c>
      <c r="J116" s="102">
        <f>_xlfn.MINIFS(Торговля!$K$7:$K$777,Торговля!$C$7:$C$777,$C116)</f>
        <v>0</v>
      </c>
      <c r="K116" s="103">
        <f>_xlfn.MINIFS(Торговля!$M$7:$M$777,Торговля!$C$7:$C$777,$C116)</f>
        <v>0</v>
      </c>
      <c r="L116" s="68">
        <f>_xlfn.MINIFS(Торговля!$N$7:$N$777,Торговля!$C$7:$C$777,$C116)</f>
        <v>0</v>
      </c>
      <c r="M116" s="102">
        <f>_xlfn.MAXIFS(Торговля!$K$7:$K$777,Торговля!$C$7:$C$777,$C116)</f>
        <v>0</v>
      </c>
      <c r="N116" s="103">
        <f>_xlfn.MAXIFS(Торговля!$M$7:$M$777,Торговля!$C$7:$C$777,$C116)</f>
        <v>0</v>
      </c>
      <c r="O116" s="104">
        <f>_xlfn.MAXIFS(Торговля!$N$7:$N$777,Торговля!$C$7:$C$777,$C116)</f>
        <v>0</v>
      </c>
      <c r="P116" s="102">
        <f>IFERROR(SUMIFS(Торговля!$K$7:$K$777,Торговля!$C$7:$C$777,$C116),"")</f>
        <v>0</v>
      </c>
      <c r="Q116" s="105">
        <f>IFERROR(SUMIF(Торговля!$C$7:$C$777,$C116,Торговля!$M$7:$M$777),"")</f>
        <v>0</v>
      </c>
      <c r="R116" s="106" t="str">
        <f>IFERROR(SUMIF(Торговля!$C$7:$C$777,$C116,Торговля!$M$7:$M$777)/VLOOKUP($C116,Торговля!$C$7:$V$777,20,0),"")</f>
        <v/>
      </c>
      <c r="S116" s="107" t="str">
        <f t="shared" si="7"/>
        <v/>
      </c>
      <c r="T116" s="108">
        <f>IF(S116=0,0,($T115+$Q116+SUMIF(Торговля!$C$7:$C$777,$C116,Торговля!$R$7:$R$777)))</f>
        <v>0</v>
      </c>
    </row>
    <row r="117" spans="2:20">
      <c r="B117" s="95">
        <v>103</v>
      </c>
      <c r="C117" s="96" t="str" cm="1">
        <f t="array" ref="C117">IFERROR(_xlfn.SINGLE(INDEX(Торговля!$C$7:$C$777,_xlfn.AGGREGATE(15,6,(ROW(Торговля!$C$7:$C$777)-ROW(Торговля!$C$7)+1)/(FREQUENCY(Торговля!$C$7:$C$777,Торговля!$C$7:$C$777)&gt;=1),ROWS($C$15:$C117)))),"")</f>
        <v/>
      </c>
      <c r="D117" s="96" t="str">
        <f t="shared" si="4"/>
        <v/>
      </c>
      <c r="E117" s="97" cm="1">
        <f t="array" ref="E117">IFERROR(IF($C117=0,0,SUMPRODUCT(--(Торговля!$C$7:$C$777=$C117))),"")</f>
        <v>0</v>
      </c>
      <c r="F117" s="98" t="str" cm="1">
        <f t="array" ref="F117">IF($C117="","",SUMPRODUCT((Торговля!$C$7:$C$777=$C117)*(Торговля!$M$7:$M$777&gt;0)))</f>
        <v/>
      </c>
      <c r="G117" s="99" t="str">
        <f t="shared" si="5"/>
        <v/>
      </c>
      <c r="H117" s="100" t="str" cm="1">
        <f t="array" ref="H117">IF($C117="","",SUMPRODUCT((Торговля!$C$7:$C$777=$C117)*(Торговля!$M$7:$M$777&lt;0)))</f>
        <v/>
      </c>
      <c r="I117" s="101" t="str">
        <f t="shared" si="6"/>
        <v/>
      </c>
      <c r="J117" s="102">
        <f>_xlfn.MINIFS(Торговля!$K$7:$K$777,Торговля!$C$7:$C$777,$C117)</f>
        <v>0</v>
      </c>
      <c r="K117" s="103">
        <f>_xlfn.MINIFS(Торговля!$M$7:$M$777,Торговля!$C$7:$C$777,$C117)</f>
        <v>0</v>
      </c>
      <c r="L117" s="68">
        <f>_xlfn.MINIFS(Торговля!$N$7:$N$777,Торговля!$C$7:$C$777,$C117)</f>
        <v>0</v>
      </c>
      <c r="M117" s="102">
        <f>_xlfn.MAXIFS(Торговля!$K$7:$K$777,Торговля!$C$7:$C$777,$C117)</f>
        <v>0</v>
      </c>
      <c r="N117" s="103">
        <f>_xlfn.MAXIFS(Торговля!$M$7:$M$777,Торговля!$C$7:$C$777,$C117)</f>
        <v>0</v>
      </c>
      <c r="O117" s="104">
        <f>_xlfn.MAXIFS(Торговля!$N$7:$N$777,Торговля!$C$7:$C$777,$C117)</f>
        <v>0</v>
      </c>
      <c r="P117" s="102">
        <f>IFERROR(SUMIFS(Торговля!$K$7:$K$777,Торговля!$C$7:$C$777,$C117),"")</f>
        <v>0</v>
      </c>
      <c r="Q117" s="105">
        <f>IFERROR(SUMIF(Торговля!$C$7:$C$777,$C117,Торговля!$M$7:$M$777),"")</f>
        <v>0</v>
      </c>
      <c r="R117" s="106" t="str">
        <f>IFERROR(SUMIF(Торговля!$C$7:$C$777,$C117,Торговля!$M$7:$M$777)/VLOOKUP($C117,Торговля!$C$7:$V$777,20,0),"")</f>
        <v/>
      </c>
      <c r="S117" s="107" t="str">
        <f t="shared" si="7"/>
        <v/>
      </c>
      <c r="T117" s="108">
        <f>IF(S117=0,0,($T116+$Q117+SUMIF(Торговля!$C$7:$C$777,$C117,Торговля!$R$7:$R$777)))</f>
        <v>0</v>
      </c>
    </row>
    <row r="118" spans="2:20">
      <c r="B118" s="95">
        <v>104</v>
      </c>
      <c r="C118" s="96" t="str" cm="1">
        <f t="array" ref="C118">IFERROR(_xlfn.SINGLE(INDEX(Торговля!$C$7:$C$777,_xlfn.AGGREGATE(15,6,(ROW(Торговля!$C$7:$C$777)-ROW(Торговля!$C$7)+1)/(FREQUENCY(Торговля!$C$7:$C$777,Торговля!$C$7:$C$777)&gt;=1),ROWS($C$15:$C118)))),"")</f>
        <v/>
      </c>
      <c r="D118" s="96" t="str">
        <f t="shared" si="4"/>
        <v/>
      </c>
      <c r="E118" s="97" cm="1">
        <f t="array" ref="E118">IFERROR(IF($C118=0,0,SUMPRODUCT(--(Торговля!$C$7:$C$777=$C118))),"")</f>
        <v>0</v>
      </c>
      <c r="F118" s="98" t="str" cm="1">
        <f t="array" ref="F118">IF($C118="","",SUMPRODUCT((Торговля!$C$7:$C$777=$C118)*(Торговля!$M$7:$M$777&gt;0)))</f>
        <v/>
      </c>
      <c r="G118" s="99" t="str">
        <f t="shared" si="5"/>
        <v/>
      </c>
      <c r="H118" s="100" t="str" cm="1">
        <f t="array" ref="H118">IF($C118="","",SUMPRODUCT((Торговля!$C$7:$C$777=$C118)*(Торговля!$M$7:$M$777&lt;0)))</f>
        <v/>
      </c>
      <c r="I118" s="101" t="str">
        <f t="shared" si="6"/>
        <v/>
      </c>
      <c r="J118" s="102">
        <f>_xlfn.MINIFS(Торговля!$K$7:$K$777,Торговля!$C$7:$C$777,$C118)</f>
        <v>0</v>
      </c>
      <c r="K118" s="103">
        <f>_xlfn.MINIFS(Торговля!$M$7:$M$777,Торговля!$C$7:$C$777,$C118)</f>
        <v>0</v>
      </c>
      <c r="L118" s="68">
        <f>_xlfn.MINIFS(Торговля!$N$7:$N$777,Торговля!$C$7:$C$777,$C118)</f>
        <v>0</v>
      </c>
      <c r="M118" s="102">
        <f>_xlfn.MAXIFS(Торговля!$K$7:$K$777,Торговля!$C$7:$C$777,$C118)</f>
        <v>0</v>
      </c>
      <c r="N118" s="103">
        <f>_xlfn.MAXIFS(Торговля!$M$7:$M$777,Торговля!$C$7:$C$777,$C118)</f>
        <v>0</v>
      </c>
      <c r="O118" s="104">
        <f>_xlfn.MAXIFS(Торговля!$N$7:$N$777,Торговля!$C$7:$C$777,$C118)</f>
        <v>0</v>
      </c>
      <c r="P118" s="102">
        <f>IFERROR(SUMIFS(Торговля!$K$7:$K$777,Торговля!$C$7:$C$777,$C118),"")</f>
        <v>0</v>
      </c>
      <c r="Q118" s="105">
        <f>IFERROR(SUMIF(Торговля!$C$7:$C$777,$C118,Торговля!$M$7:$M$777),"")</f>
        <v>0</v>
      </c>
      <c r="R118" s="106" t="str">
        <f>IFERROR(SUMIF(Торговля!$C$7:$C$777,$C118,Торговля!$M$7:$M$777)/VLOOKUP($C118,Торговля!$C$7:$V$777,20,0),"")</f>
        <v/>
      </c>
      <c r="S118" s="107" t="str">
        <f t="shared" si="7"/>
        <v/>
      </c>
      <c r="T118" s="108">
        <f>IF(S118=0,0,($T117+$Q118+SUMIF(Торговля!$C$7:$C$777,$C118,Торговля!$R$7:$R$777)))</f>
        <v>0</v>
      </c>
    </row>
    <row r="119" spans="2:20">
      <c r="B119" s="95">
        <v>105</v>
      </c>
      <c r="C119" s="96" t="str" cm="1">
        <f t="array" ref="C119">IFERROR(_xlfn.SINGLE(INDEX(Торговля!$C$7:$C$777,_xlfn.AGGREGATE(15,6,(ROW(Торговля!$C$7:$C$777)-ROW(Торговля!$C$7)+1)/(FREQUENCY(Торговля!$C$7:$C$777,Торговля!$C$7:$C$777)&gt;=1),ROWS($C$15:$C119)))),"")</f>
        <v/>
      </c>
      <c r="D119" s="96" t="str">
        <f t="shared" si="4"/>
        <v/>
      </c>
      <c r="E119" s="97" cm="1">
        <f t="array" ref="E119">IFERROR(IF($C119=0,0,SUMPRODUCT(--(Торговля!$C$7:$C$777=$C119))),"")</f>
        <v>0</v>
      </c>
      <c r="F119" s="98" t="str" cm="1">
        <f t="array" ref="F119">IF($C119="","",SUMPRODUCT((Торговля!$C$7:$C$777=$C119)*(Торговля!$M$7:$M$777&gt;0)))</f>
        <v/>
      </c>
      <c r="G119" s="99" t="str">
        <f t="shared" si="5"/>
        <v/>
      </c>
      <c r="H119" s="100" t="str" cm="1">
        <f t="array" ref="H119">IF($C119="","",SUMPRODUCT((Торговля!$C$7:$C$777=$C119)*(Торговля!$M$7:$M$777&lt;0)))</f>
        <v/>
      </c>
      <c r="I119" s="101" t="str">
        <f t="shared" si="6"/>
        <v/>
      </c>
      <c r="J119" s="102">
        <f>_xlfn.MINIFS(Торговля!$K$7:$K$777,Торговля!$C$7:$C$777,$C119)</f>
        <v>0</v>
      </c>
      <c r="K119" s="103">
        <f>_xlfn.MINIFS(Торговля!$M$7:$M$777,Торговля!$C$7:$C$777,$C119)</f>
        <v>0</v>
      </c>
      <c r="L119" s="68">
        <f>_xlfn.MINIFS(Торговля!$N$7:$N$777,Торговля!$C$7:$C$777,$C119)</f>
        <v>0</v>
      </c>
      <c r="M119" s="102">
        <f>_xlfn.MAXIFS(Торговля!$K$7:$K$777,Торговля!$C$7:$C$777,$C119)</f>
        <v>0</v>
      </c>
      <c r="N119" s="103">
        <f>_xlfn.MAXIFS(Торговля!$M$7:$M$777,Торговля!$C$7:$C$777,$C119)</f>
        <v>0</v>
      </c>
      <c r="O119" s="104">
        <f>_xlfn.MAXIFS(Торговля!$N$7:$N$777,Торговля!$C$7:$C$777,$C119)</f>
        <v>0</v>
      </c>
      <c r="P119" s="102">
        <f>IFERROR(SUMIFS(Торговля!$K$7:$K$777,Торговля!$C$7:$C$777,$C119),"")</f>
        <v>0</v>
      </c>
      <c r="Q119" s="105">
        <f>IFERROR(SUMIF(Торговля!$C$7:$C$777,$C119,Торговля!$M$7:$M$777),"")</f>
        <v>0</v>
      </c>
      <c r="R119" s="106" t="str">
        <f>IFERROR(SUMIF(Торговля!$C$7:$C$777,$C119,Торговля!$M$7:$M$777)/VLOOKUP($C119,Торговля!$C$7:$V$777,20,0),"")</f>
        <v/>
      </c>
      <c r="S119" s="107" t="str">
        <f t="shared" si="7"/>
        <v/>
      </c>
      <c r="T119" s="108">
        <f>IF(S119=0,0,($T118+$Q119+SUMIF(Торговля!$C$7:$C$777,$C119,Торговля!$R$7:$R$777)))</f>
        <v>0</v>
      </c>
    </row>
    <row r="120" spans="2:20">
      <c r="B120" s="95">
        <v>106</v>
      </c>
      <c r="C120" s="96" t="str" cm="1">
        <f t="array" ref="C120">IFERROR(_xlfn.SINGLE(INDEX(Торговля!$C$7:$C$777,_xlfn.AGGREGATE(15,6,(ROW(Торговля!$C$7:$C$777)-ROW(Торговля!$C$7)+1)/(FREQUENCY(Торговля!$C$7:$C$777,Торговля!$C$7:$C$777)&gt;=1),ROWS($C$15:$C120)))),"")</f>
        <v/>
      </c>
      <c r="D120" s="96" t="str">
        <f t="shared" si="4"/>
        <v/>
      </c>
      <c r="E120" s="97" cm="1">
        <f t="array" ref="E120">IFERROR(IF($C120=0,0,SUMPRODUCT(--(Торговля!$C$7:$C$777=$C120))),"")</f>
        <v>0</v>
      </c>
      <c r="F120" s="98" t="str" cm="1">
        <f t="array" ref="F120">IF($C120="","",SUMPRODUCT((Торговля!$C$7:$C$777=$C120)*(Торговля!$M$7:$M$777&gt;0)))</f>
        <v/>
      </c>
      <c r="G120" s="99" t="str">
        <f t="shared" si="5"/>
        <v/>
      </c>
      <c r="H120" s="100" t="str" cm="1">
        <f t="array" ref="H120">IF($C120="","",SUMPRODUCT((Торговля!$C$7:$C$777=$C120)*(Торговля!$M$7:$M$777&lt;0)))</f>
        <v/>
      </c>
      <c r="I120" s="101" t="str">
        <f t="shared" si="6"/>
        <v/>
      </c>
      <c r="J120" s="102">
        <f>_xlfn.MINIFS(Торговля!$K$7:$K$777,Торговля!$C$7:$C$777,$C120)</f>
        <v>0</v>
      </c>
      <c r="K120" s="103">
        <f>_xlfn.MINIFS(Торговля!$M$7:$M$777,Торговля!$C$7:$C$777,$C120)</f>
        <v>0</v>
      </c>
      <c r="L120" s="68">
        <f>_xlfn.MINIFS(Торговля!$N$7:$N$777,Торговля!$C$7:$C$777,$C120)</f>
        <v>0</v>
      </c>
      <c r="M120" s="102">
        <f>_xlfn.MAXIFS(Торговля!$K$7:$K$777,Торговля!$C$7:$C$777,$C120)</f>
        <v>0</v>
      </c>
      <c r="N120" s="103">
        <f>_xlfn.MAXIFS(Торговля!$M$7:$M$777,Торговля!$C$7:$C$777,$C120)</f>
        <v>0</v>
      </c>
      <c r="O120" s="104">
        <f>_xlfn.MAXIFS(Торговля!$N$7:$N$777,Торговля!$C$7:$C$777,$C120)</f>
        <v>0</v>
      </c>
      <c r="P120" s="102">
        <f>IFERROR(SUMIFS(Торговля!$K$7:$K$777,Торговля!$C$7:$C$777,$C120),"")</f>
        <v>0</v>
      </c>
      <c r="Q120" s="105">
        <f>IFERROR(SUMIF(Торговля!$C$7:$C$777,$C120,Торговля!$M$7:$M$777),"")</f>
        <v>0</v>
      </c>
      <c r="R120" s="106" t="str">
        <f>IFERROR(SUMIF(Торговля!$C$7:$C$777,$C120,Торговля!$M$7:$M$777)/VLOOKUP($C120,Торговля!$C$7:$V$777,20,0),"")</f>
        <v/>
      </c>
      <c r="S120" s="107" t="str">
        <f t="shared" si="7"/>
        <v/>
      </c>
      <c r="T120" s="108">
        <f>IF(S120=0,0,($T119+$Q120+SUMIF(Торговля!$C$7:$C$777,$C120,Торговля!$R$7:$R$777)))</f>
        <v>0</v>
      </c>
    </row>
    <row r="121" spans="2:20">
      <c r="B121" s="95">
        <v>107</v>
      </c>
      <c r="C121" s="96" t="str" cm="1">
        <f t="array" ref="C121">IFERROR(_xlfn.SINGLE(INDEX(Торговля!$C$7:$C$777,_xlfn.AGGREGATE(15,6,(ROW(Торговля!$C$7:$C$777)-ROW(Торговля!$C$7)+1)/(FREQUENCY(Торговля!$C$7:$C$777,Торговля!$C$7:$C$777)&gt;=1),ROWS($C$15:$C121)))),"")</f>
        <v/>
      </c>
      <c r="D121" s="96" t="str">
        <f t="shared" si="4"/>
        <v/>
      </c>
      <c r="E121" s="97" cm="1">
        <f t="array" ref="E121">IFERROR(IF($C121=0,0,SUMPRODUCT(--(Торговля!$C$7:$C$777=$C121))),"")</f>
        <v>0</v>
      </c>
      <c r="F121" s="98" t="str" cm="1">
        <f t="array" ref="F121">IF($C121="","",SUMPRODUCT((Торговля!$C$7:$C$777=$C121)*(Торговля!$M$7:$M$777&gt;0)))</f>
        <v/>
      </c>
      <c r="G121" s="99" t="str">
        <f t="shared" si="5"/>
        <v/>
      </c>
      <c r="H121" s="100" t="str" cm="1">
        <f t="array" ref="H121">IF($C121="","",SUMPRODUCT((Торговля!$C$7:$C$777=$C121)*(Торговля!$M$7:$M$777&lt;0)))</f>
        <v/>
      </c>
      <c r="I121" s="101" t="str">
        <f t="shared" si="6"/>
        <v/>
      </c>
      <c r="J121" s="102">
        <f>_xlfn.MINIFS(Торговля!$K$7:$K$777,Торговля!$C$7:$C$777,$C121)</f>
        <v>0</v>
      </c>
      <c r="K121" s="103">
        <f>_xlfn.MINIFS(Торговля!$M$7:$M$777,Торговля!$C$7:$C$777,$C121)</f>
        <v>0</v>
      </c>
      <c r="L121" s="68">
        <f>_xlfn.MINIFS(Торговля!$N$7:$N$777,Торговля!$C$7:$C$777,$C121)</f>
        <v>0</v>
      </c>
      <c r="M121" s="102">
        <f>_xlfn.MAXIFS(Торговля!$K$7:$K$777,Торговля!$C$7:$C$777,$C121)</f>
        <v>0</v>
      </c>
      <c r="N121" s="103">
        <f>_xlfn.MAXIFS(Торговля!$M$7:$M$777,Торговля!$C$7:$C$777,$C121)</f>
        <v>0</v>
      </c>
      <c r="O121" s="104">
        <f>_xlfn.MAXIFS(Торговля!$N$7:$N$777,Торговля!$C$7:$C$777,$C121)</f>
        <v>0</v>
      </c>
      <c r="P121" s="102">
        <f>IFERROR(SUMIFS(Торговля!$K$7:$K$777,Торговля!$C$7:$C$777,$C121),"")</f>
        <v>0</v>
      </c>
      <c r="Q121" s="105">
        <f>IFERROR(SUMIF(Торговля!$C$7:$C$777,$C121,Торговля!$M$7:$M$777),"")</f>
        <v>0</v>
      </c>
      <c r="R121" s="106" t="str">
        <f>IFERROR(SUMIF(Торговля!$C$7:$C$777,$C121,Торговля!$M$7:$M$777)/VLOOKUP($C121,Торговля!$C$7:$V$777,20,0),"")</f>
        <v/>
      </c>
      <c r="S121" s="107" t="str">
        <f t="shared" si="7"/>
        <v/>
      </c>
      <c r="T121" s="108">
        <f>IF(S121=0,0,($T120+$Q121+SUMIF(Торговля!$C$7:$C$777,$C121,Торговля!$R$7:$R$777)))</f>
        <v>0</v>
      </c>
    </row>
    <row r="122" spans="2:20">
      <c r="B122" s="95">
        <v>108</v>
      </c>
      <c r="C122" s="96" t="str" cm="1">
        <f t="array" ref="C122">IFERROR(_xlfn.SINGLE(INDEX(Торговля!$C$7:$C$777,_xlfn.AGGREGATE(15,6,(ROW(Торговля!$C$7:$C$777)-ROW(Торговля!$C$7)+1)/(FREQUENCY(Торговля!$C$7:$C$777,Торговля!$C$7:$C$777)&gt;=1),ROWS($C$15:$C122)))),"")</f>
        <v/>
      </c>
      <c r="D122" s="96" t="str">
        <f t="shared" si="4"/>
        <v/>
      </c>
      <c r="E122" s="97" cm="1">
        <f t="array" ref="E122">IFERROR(IF($C122=0,0,SUMPRODUCT(--(Торговля!$C$7:$C$777=$C122))),"")</f>
        <v>0</v>
      </c>
      <c r="F122" s="98" t="str" cm="1">
        <f t="array" ref="F122">IF($C122="","",SUMPRODUCT((Торговля!$C$7:$C$777=$C122)*(Торговля!$M$7:$M$777&gt;0)))</f>
        <v/>
      </c>
      <c r="G122" s="99" t="str">
        <f t="shared" si="5"/>
        <v/>
      </c>
      <c r="H122" s="100" t="str" cm="1">
        <f t="array" ref="H122">IF($C122="","",SUMPRODUCT((Торговля!$C$7:$C$777=$C122)*(Торговля!$M$7:$M$777&lt;0)))</f>
        <v/>
      </c>
      <c r="I122" s="101" t="str">
        <f t="shared" si="6"/>
        <v/>
      </c>
      <c r="J122" s="102">
        <f>_xlfn.MINIFS(Торговля!$K$7:$K$777,Торговля!$C$7:$C$777,$C122)</f>
        <v>0</v>
      </c>
      <c r="K122" s="103">
        <f>_xlfn.MINIFS(Торговля!$M$7:$M$777,Торговля!$C$7:$C$777,$C122)</f>
        <v>0</v>
      </c>
      <c r="L122" s="68">
        <f>_xlfn.MINIFS(Торговля!$N$7:$N$777,Торговля!$C$7:$C$777,$C122)</f>
        <v>0</v>
      </c>
      <c r="M122" s="102">
        <f>_xlfn.MAXIFS(Торговля!$K$7:$K$777,Торговля!$C$7:$C$777,$C122)</f>
        <v>0</v>
      </c>
      <c r="N122" s="103">
        <f>_xlfn.MAXIFS(Торговля!$M$7:$M$777,Торговля!$C$7:$C$777,$C122)</f>
        <v>0</v>
      </c>
      <c r="O122" s="104">
        <f>_xlfn.MAXIFS(Торговля!$N$7:$N$777,Торговля!$C$7:$C$777,$C122)</f>
        <v>0</v>
      </c>
      <c r="P122" s="102">
        <f>IFERROR(SUMIFS(Торговля!$K$7:$K$777,Торговля!$C$7:$C$777,$C122),"")</f>
        <v>0</v>
      </c>
      <c r="Q122" s="105">
        <f>IFERROR(SUMIF(Торговля!$C$7:$C$777,$C122,Торговля!$M$7:$M$777),"")</f>
        <v>0</v>
      </c>
      <c r="R122" s="106" t="str">
        <f>IFERROR(SUMIF(Торговля!$C$7:$C$777,$C122,Торговля!$M$7:$M$777)/VLOOKUP($C122,Торговля!$C$7:$V$777,20,0),"")</f>
        <v/>
      </c>
      <c r="S122" s="107" t="str">
        <f t="shared" si="7"/>
        <v/>
      </c>
      <c r="T122" s="108">
        <f>IF(S122=0,0,($T121+$Q122+SUMIF(Торговля!$C$7:$C$777,$C122,Торговля!$R$7:$R$777)))</f>
        <v>0</v>
      </c>
    </row>
    <row r="123" spans="2:20">
      <c r="B123" s="95">
        <v>109</v>
      </c>
      <c r="C123" s="96" t="str" cm="1">
        <f t="array" ref="C123">IFERROR(_xlfn.SINGLE(INDEX(Торговля!$C$7:$C$777,_xlfn.AGGREGATE(15,6,(ROW(Торговля!$C$7:$C$777)-ROW(Торговля!$C$7)+1)/(FREQUENCY(Торговля!$C$7:$C$777,Торговля!$C$7:$C$777)&gt;=1),ROWS($C$15:$C123)))),"")</f>
        <v/>
      </c>
      <c r="D123" s="96" t="str">
        <f t="shared" si="4"/>
        <v/>
      </c>
      <c r="E123" s="97" cm="1">
        <f t="array" ref="E123">IFERROR(IF($C123=0,0,SUMPRODUCT(--(Торговля!$C$7:$C$777=$C123))),"")</f>
        <v>0</v>
      </c>
      <c r="F123" s="98" t="str" cm="1">
        <f t="array" ref="F123">IF($C123="","",SUMPRODUCT((Торговля!$C$7:$C$777=$C123)*(Торговля!$M$7:$M$777&gt;0)))</f>
        <v/>
      </c>
      <c r="G123" s="99" t="str">
        <f t="shared" si="5"/>
        <v/>
      </c>
      <c r="H123" s="100" t="str" cm="1">
        <f t="array" ref="H123">IF($C123="","",SUMPRODUCT((Торговля!$C$7:$C$777=$C123)*(Торговля!$M$7:$M$777&lt;0)))</f>
        <v/>
      </c>
      <c r="I123" s="101" t="str">
        <f t="shared" si="6"/>
        <v/>
      </c>
      <c r="J123" s="102">
        <f>_xlfn.MINIFS(Торговля!$K$7:$K$777,Торговля!$C$7:$C$777,$C123)</f>
        <v>0</v>
      </c>
      <c r="K123" s="103">
        <f>_xlfn.MINIFS(Торговля!$M$7:$M$777,Торговля!$C$7:$C$777,$C123)</f>
        <v>0</v>
      </c>
      <c r="L123" s="68">
        <f>_xlfn.MINIFS(Торговля!$N$7:$N$777,Торговля!$C$7:$C$777,$C123)</f>
        <v>0</v>
      </c>
      <c r="M123" s="102">
        <f>_xlfn.MAXIFS(Торговля!$K$7:$K$777,Торговля!$C$7:$C$777,$C123)</f>
        <v>0</v>
      </c>
      <c r="N123" s="103">
        <f>_xlfn.MAXIFS(Торговля!$M$7:$M$777,Торговля!$C$7:$C$777,$C123)</f>
        <v>0</v>
      </c>
      <c r="O123" s="104">
        <f>_xlfn.MAXIFS(Торговля!$N$7:$N$777,Торговля!$C$7:$C$777,$C123)</f>
        <v>0</v>
      </c>
      <c r="P123" s="102">
        <f>IFERROR(SUMIFS(Торговля!$K$7:$K$777,Торговля!$C$7:$C$777,$C123),"")</f>
        <v>0</v>
      </c>
      <c r="Q123" s="105">
        <f>IFERROR(SUMIF(Торговля!$C$7:$C$777,$C123,Торговля!$M$7:$M$777),"")</f>
        <v>0</v>
      </c>
      <c r="R123" s="106" t="str">
        <f>IFERROR(SUMIF(Торговля!$C$7:$C$777,$C123,Торговля!$M$7:$M$777)/VLOOKUP($C123,Торговля!$C$7:$V$777,20,0),"")</f>
        <v/>
      </c>
      <c r="S123" s="107" t="str">
        <f t="shared" si="7"/>
        <v/>
      </c>
      <c r="T123" s="108">
        <f>IF(S123=0,0,($T122+$Q123+SUMIF(Торговля!$C$7:$C$777,$C123,Торговля!$R$7:$R$777)))</f>
        <v>0</v>
      </c>
    </row>
    <row r="124" spans="2:20" ht="13.5" thickBot="1">
      <c r="B124" s="109">
        <v>110</v>
      </c>
      <c r="C124" s="110" t="str" cm="1">
        <f t="array" ref="C124">IFERROR(_xlfn.SINGLE(INDEX(Торговля!$C$7:$C$777,_xlfn.AGGREGATE(15,6,(ROW(Торговля!$C$7:$C$777)-ROW(Торговля!$C$7)+1)/(FREQUENCY(Торговля!$C$7:$C$777,Торговля!$C$7:$C$777)&gt;=1),ROWS($C$15:$C124)))),"")</f>
        <v/>
      </c>
      <c r="D124" s="96" t="str">
        <f t="shared" si="4"/>
        <v/>
      </c>
      <c r="E124" s="97" cm="1">
        <f t="array" ref="E124">IFERROR(IF($C124=0,0,SUMPRODUCT(--(Торговля!$C$7:$C$777=$C124))),"")</f>
        <v>0</v>
      </c>
      <c r="F124" s="111" t="str" cm="1">
        <f t="array" ref="F124">IF($C124="","",SUMPRODUCT((Торговля!$C$7:$C$777=$C124)*(Торговля!$M$7:$M$777&gt;0)))</f>
        <v/>
      </c>
      <c r="G124" s="112" t="str">
        <f t="shared" si="5"/>
        <v/>
      </c>
      <c r="H124" s="113" t="str" cm="1">
        <f t="array" ref="H124">IF($C124="","",SUMPRODUCT((Торговля!$C$7:$C$777=$C124)*(Торговля!$M$7:$M$777&lt;0)))</f>
        <v/>
      </c>
      <c r="I124" s="114" t="str">
        <f t="shared" si="6"/>
        <v/>
      </c>
      <c r="J124" s="115">
        <f>_xlfn.MINIFS(Торговля!$K$7:$K$777,Торговля!$C$7:$C$777,$C124)</f>
        <v>0</v>
      </c>
      <c r="K124" s="116">
        <f>_xlfn.MINIFS(Торговля!$M$7:$M$777,Торговля!$C$7:$C$777,$C124)</f>
        <v>0</v>
      </c>
      <c r="L124" s="117">
        <f>_xlfn.MINIFS(Торговля!$N$7:$N$777,Торговля!$C$7:$C$777,$C124)</f>
        <v>0</v>
      </c>
      <c r="M124" s="115">
        <f>_xlfn.MAXIFS(Торговля!$K$7:$K$777,Торговля!$C$7:$C$777,$C124)</f>
        <v>0</v>
      </c>
      <c r="N124" s="116">
        <f>_xlfn.MAXIFS(Торговля!$M$7:$M$777,Торговля!$C$7:$C$777,$C124)</f>
        <v>0</v>
      </c>
      <c r="O124" s="118">
        <f>_xlfn.MAXIFS(Торговля!$N$7:$N$777,Торговля!$C$7:$C$777,$C124)</f>
        <v>0</v>
      </c>
      <c r="P124" s="119">
        <f>IFERROR(SUMIFS(Торговля!$K$7:$K$777,Торговля!$C$7:$C$777,$C124),"")</f>
        <v>0</v>
      </c>
      <c r="Q124" s="120">
        <f>IFERROR(SUMIF(Торговля!$C$7:$C$777,$C124,Торговля!$M$7:$M$777),"")</f>
        <v>0</v>
      </c>
      <c r="R124" s="106" t="str">
        <f>IFERROR(SUMIF(Торговля!$C$7:$C$777,$C124,Торговля!$M$7:$M$777)/VLOOKUP($C124,Торговля!$C$7:$V$777,20,0),"")</f>
        <v/>
      </c>
      <c r="S124" s="121" t="str">
        <f t="shared" si="7"/>
        <v/>
      </c>
      <c r="T124" s="122">
        <f>IF(S124=0,0,($T123+$Q124+SUMIF(Торговля!$C$7:$C$777,$C124,Торговля!$R$7:$R$777)))</f>
        <v>0</v>
      </c>
    </row>
    <row r="125" spans="2:20" ht="13.5" thickBot="1">
      <c r="B125" s="123"/>
      <c r="C125" s="124"/>
      <c r="D125" s="125" t="s">
        <v>26</v>
      </c>
      <c r="E125" s="126">
        <f>SUM($E$15:$E$124)</f>
        <v>17</v>
      </c>
      <c r="F125" s="127">
        <f>SUM($F$15:$F$124)</f>
        <v>10</v>
      </c>
      <c r="G125" s="128">
        <f t="shared" si="5"/>
        <v>0.58823529411764708</v>
      </c>
      <c r="H125" s="129">
        <f>SUM($H$15:$H$124)</f>
        <v>7</v>
      </c>
      <c r="I125" s="130">
        <f t="shared" si="6"/>
        <v>0.41176470588235292</v>
      </c>
      <c r="J125" s="131"/>
      <c r="K125" s="131"/>
      <c r="L125" s="132"/>
      <c r="M125" s="131"/>
      <c r="N125" s="133"/>
      <c r="O125" s="134"/>
      <c r="P125" s="135">
        <f>SUM($P$15:$P$124)</f>
        <v>1</v>
      </c>
      <c r="Q125" s="136">
        <f>SUM($Q$15:$Q$124)</f>
        <v>64.66</v>
      </c>
      <c r="R125" s="137">
        <f>IF(Торговля!$P$2=0,0,IF(Торговля!$S$4&lt;0,$Q$125/Торговля!$P$2,$Q$125/(Торговля!$P$2+Торговля!$S$4)))</f>
        <v>0.11532836300074911</v>
      </c>
      <c r="S125" s="138"/>
      <c r="T125" s="138"/>
    </row>
  </sheetData>
  <sheetProtection algorithmName="SHA-512" hashValue="5gpKf/3HiwofsNIefhf1VpRjlmB3/ziRuBI3neXBSjJumJ4k7lq1s4UofVb6PNYYiwHpBtFE34uNbXMFU3iVgg==" saltValue="oYoVkeGtysMocpZmwZ+vtA==" spinCount="100000" sheet="1" formatRows="0"/>
  <mergeCells count="20">
    <mergeCell ref="F5:F6"/>
    <mergeCell ref="H5:H6"/>
    <mergeCell ref="H13:I13"/>
    <mergeCell ref="J13:L13"/>
    <mergeCell ref="C2:R2"/>
    <mergeCell ref="C3:R3"/>
    <mergeCell ref="M13:O13"/>
    <mergeCell ref="P13:R13"/>
    <mergeCell ref="C10:D10"/>
    <mergeCell ref="G9:I9"/>
    <mergeCell ref="G5:G6"/>
    <mergeCell ref="I5:I6"/>
    <mergeCell ref="D5:D6"/>
    <mergeCell ref="C5:C6"/>
    <mergeCell ref="E5:E6"/>
    <mergeCell ref="B13:B14"/>
    <mergeCell ref="C13:C14"/>
    <mergeCell ref="D13:D14"/>
    <mergeCell ref="E13:E14"/>
    <mergeCell ref="F13:G13"/>
  </mergeCells>
  <conditionalFormatting sqref="C15:E124">
    <cfRule type="expression" dxfId="1" priority="276">
      <formula>$E15&gt;$E$10</formula>
    </cfRule>
    <cfRule type="expression" dxfId="0" priority="277">
      <formula>$E15=$E$10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8D540-8FF0-4AA6-AF0E-30807D906481}">
  <sheetPr codeName="Лист4"/>
  <dimension ref="B1:Y44"/>
  <sheetViews>
    <sheetView showZeros="0" zoomScaleNormal="100" workbookViewId="0">
      <selection activeCell="I38" sqref="I38"/>
    </sheetView>
  </sheetViews>
  <sheetFormatPr defaultColWidth="9.140625" defaultRowHeight="12.75"/>
  <cols>
    <col min="1" max="3" width="9.140625" style="22"/>
    <col min="4" max="4" width="12.5703125" style="22" bestFit="1" customWidth="1"/>
    <col min="5" max="5" width="10.85546875" style="22" bestFit="1" customWidth="1"/>
    <col min="6" max="6" width="10.140625" style="22" customWidth="1"/>
    <col min="7" max="7" width="10.85546875" style="22" bestFit="1" customWidth="1"/>
    <col min="8" max="8" width="9.42578125" style="22" customWidth="1"/>
    <col min="9" max="13" width="11.7109375" style="19" customWidth="1"/>
    <col min="14" max="14" width="11.7109375" style="22" customWidth="1"/>
    <col min="15" max="16" width="11.7109375" style="19" customWidth="1"/>
    <col min="17" max="17" width="11.7109375" style="22" customWidth="1"/>
    <col min="18" max="19" width="9.140625" style="19"/>
    <col min="20" max="20" width="9" style="22" customWidth="1"/>
    <col min="21" max="21" width="9" style="19" customWidth="1"/>
    <col min="22" max="22" width="8.42578125" style="22" customWidth="1"/>
    <col min="23" max="16384" width="9.140625" style="22"/>
  </cols>
  <sheetData>
    <row r="1" spans="2:23" s="19" customFormat="1"/>
    <row r="2" spans="2:23" s="19" customFormat="1">
      <c r="B2" s="210" t="s">
        <v>87</v>
      </c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</row>
    <row r="3" spans="2:23" s="19" customFormat="1">
      <c r="B3" s="210" t="s">
        <v>88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</row>
    <row r="4" spans="2:23" ht="13.5" thickBot="1"/>
    <row r="5" spans="2:23" s="19" customFormat="1" ht="12.75" customHeight="1">
      <c r="B5" s="219" t="s">
        <v>28</v>
      </c>
      <c r="C5" s="222"/>
      <c r="D5" s="248" t="s">
        <v>23</v>
      </c>
      <c r="E5" s="219" t="s">
        <v>47</v>
      </c>
      <c r="F5" s="223"/>
      <c r="G5" s="219" t="s">
        <v>49</v>
      </c>
      <c r="H5" s="222"/>
      <c r="I5" s="219" t="s">
        <v>96</v>
      </c>
      <c r="J5" s="221"/>
      <c r="K5" s="223"/>
      <c r="L5" s="219" t="s">
        <v>97</v>
      </c>
      <c r="M5" s="221"/>
      <c r="N5" s="223"/>
      <c r="O5" s="247" t="s">
        <v>98</v>
      </c>
      <c r="P5" s="222"/>
      <c r="Q5" s="223"/>
      <c r="T5" s="22"/>
      <c r="V5" s="22"/>
      <c r="W5" s="22"/>
    </row>
    <row r="6" spans="2:23" ht="12.75" customHeight="1">
      <c r="B6" s="220"/>
      <c r="C6" s="211"/>
      <c r="D6" s="249"/>
      <c r="E6" s="85" t="s">
        <v>66</v>
      </c>
      <c r="F6" s="86" t="s">
        <v>36</v>
      </c>
      <c r="G6" s="92" t="s">
        <v>66</v>
      </c>
      <c r="H6" s="93" t="s">
        <v>36</v>
      </c>
      <c r="I6" s="85" t="s">
        <v>40</v>
      </c>
      <c r="J6" s="67" t="s">
        <v>41</v>
      </c>
      <c r="K6" s="86" t="s">
        <v>42</v>
      </c>
      <c r="L6" s="85" t="s">
        <v>40</v>
      </c>
      <c r="M6" s="93" t="s">
        <v>41</v>
      </c>
      <c r="N6" s="86" t="s">
        <v>36</v>
      </c>
      <c r="O6" s="139" t="s">
        <v>40</v>
      </c>
      <c r="P6" s="67" t="s">
        <v>41</v>
      </c>
      <c r="Q6" s="86" t="s">
        <v>36</v>
      </c>
    </row>
    <row r="7" spans="2:23">
      <c r="B7" s="240" t="s">
        <v>29</v>
      </c>
      <c r="C7" s="241"/>
      <c r="D7" s="140">
        <f>SUMIF(По_дням!$D$15:$D$124,$B7,По_дням!$E$15:$E$124)</f>
        <v>0</v>
      </c>
      <c r="E7" s="141">
        <f>SUMIF(По_дням!$D$15:$D$124,$B7,По_дням!$F$15:$F$124)</f>
        <v>0</v>
      </c>
      <c r="F7" s="99" t="str">
        <f>IFERROR($E7/$D7,"")</f>
        <v/>
      </c>
      <c r="G7" s="142">
        <f>SUMIF(По_дням!$D$15:$D$124,$B7,По_дням!$H$15:$H$124)</f>
        <v>0</v>
      </c>
      <c r="H7" s="101" t="str">
        <f>IFERROR($G7/$D7,"")</f>
        <v/>
      </c>
      <c r="I7" s="143">
        <f>SUMIF(По_дням!$D$15:$D$124,$B7,По_дням!$P$15:$P$124)</f>
        <v>0</v>
      </c>
      <c r="J7" s="144">
        <f>SUMIF(По_дням!$D$15:$D$124,$B7,По_дням!$Q$15:$Q$124)</f>
        <v>0</v>
      </c>
      <c r="K7" s="145">
        <f>IF(Торговля!$P$2=0,0,IF(Торговля!$S$4&lt;0,$J7/Торговля!$P$2,$J7/(Торговля!$P$2+Торговля!$S$4)))</f>
        <v>0</v>
      </c>
      <c r="L7" s="143">
        <f>_xlfn.MINIFS(По_дням!$P$15:$P$124,По_дням!$D$15:$D$124,$B7)</f>
        <v>0</v>
      </c>
      <c r="M7" s="146">
        <f>_xlfn.MINIFS(По_дням!$Q$15:$Q$124,По_дням!$D$15:$D$124,$B7)</f>
        <v>0</v>
      </c>
      <c r="N7" s="145">
        <f>_xlfn.MINIFS(По_дням!$R$15:$R$124,По_дням!$D$15:$D$124,$B7)</f>
        <v>0</v>
      </c>
      <c r="O7" s="147">
        <f>_xlfn.MAXIFS(По_дням!$P$15:$P$124,По_дням!$D$15:$D$124,$B7)</f>
        <v>0</v>
      </c>
      <c r="P7" s="148">
        <f>_xlfn.MAXIFS(По_дням!$Q$15:$Q$124,По_дням!$D$15:$D$124,$B7)</f>
        <v>0</v>
      </c>
      <c r="Q7" s="145">
        <f>_xlfn.MAXIFS(По_дням!$R$15:$R$124,По_дням!$D$15:$D$124,$B7)</f>
        <v>0</v>
      </c>
    </row>
    <row r="8" spans="2:23">
      <c r="B8" s="240" t="s">
        <v>30</v>
      </c>
      <c r="C8" s="241"/>
      <c r="D8" s="140">
        <f>SUMIF(По_дням!$D$15:$D$124,$B8,По_дням!$E$15:$E$124)</f>
        <v>5</v>
      </c>
      <c r="E8" s="141">
        <f>SUMIF(По_дням!$D$15:$D$124,$B8,По_дням!$F$15:$F$124)</f>
        <v>1</v>
      </c>
      <c r="F8" s="99">
        <f t="shared" ref="F8:F12" si="0">IFERROR($E8/$D8,"")</f>
        <v>0.2</v>
      </c>
      <c r="G8" s="142">
        <f>SUMIF(По_дням!$D$15:$D$124,$B8,По_дням!$H$15:$H$124)</f>
        <v>4</v>
      </c>
      <c r="H8" s="101">
        <f t="shared" ref="H8:H12" si="1">IFERROR($G8/$D8,"")</f>
        <v>0.8</v>
      </c>
      <c r="I8" s="143">
        <f>SUMIF(По_дням!$D$15:$D$124,$B8,По_дням!$P$15:$P$124)</f>
        <v>-4.25</v>
      </c>
      <c r="J8" s="144">
        <f>SUMIF(По_дням!$D$15:$D$124,$B8,По_дням!$Q$15:$Q$124)</f>
        <v>-24.950000000000003</v>
      </c>
      <c r="K8" s="145">
        <f>IF(Торговля!$P$2=0,0,IF(Торговля!$S$4&lt;0,$J8/Торговля!$P$2,$J8/(Торговля!$P$2+Торговля!$S$4)))</f>
        <v>-4.450112367566797E-2</v>
      </c>
      <c r="L8" s="143">
        <f>_xlfn.MINIFS(По_дням!$P$15:$P$124,По_дням!$D$15:$D$124,$B8)</f>
        <v>-4.25</v>
      </c>
      <c r="M8" s="146">
        <f>_xlfn.MINIFS(По_дням!$Q$15:$Q$124,По_дням!$D$15:$D$124,$B8)</f>
        <v>-24.950000000000003</v>
      </c>
      <c r="N8" s="145">
        <f>_xlfn.MINIFS(По_дням!$R$15:$R$124,По_дням!$D$15:$D$124,$B8)</f>
        <v>-4.450112367566797E-2</v>
      </c>
      <c r="O8" s="147">
        <f>_xlfn.MAXIFS(По_дням!$P$15:$P$124,По_дням!$D$15:$D$124,$B8)</f>
        <v>-4.25</v>
      </c>
      <c r="P8" s="148">
        <f>_xlfn.MAXIFS(По_дням!$Q$15:$Q$124,По_дням!$D$15:$D$124,$B8)</f>
        <v>-24.950000000000003</v>
      </c>
      <c r="Q8" s="145">
        <f>_xlfn.MAXIFS(По_дням!$R$15:$R$124,По_дням!$D$15:$D$124,$B8)</f>
        <v>-4.450112367566797E-2</v>
      </c>
    </row>
    <row r="9" spans="2:23">
      <c r="B9" s="240" t="s">
        <v>31</v>
      </c>
      <c r="C9" s="241"/>
      <c r="D9" s="140">
        <f>SUMIF(По_дням!$D$15:$D$124,$B9,По_дням!$E$15:$E$124)</f>
        <v>4</v>
      </c>
      <c r="E9" s="141">
        <f>SUMIF(По_дням!$D$15:$D$124,$B9,По_дням!$F$15:$F$124)</f>
        <v>3</v>
      </c>
      <c r="F9" s="99">
        <f t="shared" si="0"/>
        <v>0.75</v>
      </c>
      <c r="G9" s="142">
        <f>SUMIF(По_дням!$D$15:$D$124,$B9,По_дням!$H$15:$H$124)</f>
        <v>1</v>
      </c>
      <c r="H9" s="101">
        <f t="shared" si="1"/>
        <v>0.25</v>
      </c>
      <c r="I9" s="143">
        <f>SUMIF(По_дням!$D$15:$D$124,$B9,По_дням!$P$15:$P$124)</f>
        <v>2</v>
      </c>
      <c r="J9" s="144">
        <f>SUMIF(По_дням!$D$15:$D$124,$B9,По_дням!$Q$15:$Q$124)</f>
        <v>7.0399999999999991</v>
      </c>
      <c r="K9" s="145">
        <f>IF(Торговля!$P$2=0,0,IF(Торговля!$S$4&lt;0,$J9/Торговля!$P$2,$J9/(Торговля!$P$2+Торговля!$S$4)))</f>
        <v>1.255662968644098E-2</v>
      </c>
      <c r="L9" s="143">
        <f>_xlfn.MINIFS(По_дням!$P$15:$P$124,По_дням!$D$15:$D$124,$B9)</f>
        <v>2</v>
      </c>
      <c r="M9" s="146">
        <f>_xlfn.MINIFS(По_дням!$Q$15:$Q$124,По_дням!$D$15:$D$124,$B9)</f>
        <v>7.0399999999999991</v>
      </c>
      <c r="N9" s="145">
        <f>_xlfn.MINIFS(По_дням!$R$15:$R$124,По_дням!$D$15:$D$124,$B9)</f>
        <v>1.3141438464841053E-2</v>
      </c>
      <c r="O9" s="147">
        <f>_xlfn.MAXIFS(По_дням!$P$15:$P$124,По_дням!$D$15:$D$124,$B9)</f>
        <v>2</v>
      </c>
      <c r="P9" s="148">
        <f>_xlfn.MAXIFS(По_дням!$Q$15:$Q$124,По_дням!$D$15:$D$124,$B9)</f>
        <v>7.0399999999999991</v>
      </c>
      <c r="Q9" s="145">
        <f>_xlfn.MAXIFS(По_дням!$R$15:$R$124,По_дням!$D$15:$D$124,$B9)</f>
        <v>1.3141438464841053E-2</v>
      </c>
    </row>
    <row r="10" spans="2:23">
      <c r="B10" s="240" t="s">
        <v>32</v>
      </c>
      <c r="C10" s="241"/>
      <c r="D10" s="140">
        <f>SUMIF(По_дням!$D$15:$D$124,$B10,По_дням!$E$15:$E$124)</f>
        <v>2</v>
      </c>
      <c r="E10" s="141">
        <f>SUMIF(По_дням!$D$15:$D$124,$B10,По_дням!$F$15:$F$124)</f>
        <v>2</v>
      </c>
      <c r="F10" s="99">
        <f t="shared" si="0"/>
        <v>1</v>
      </c>
      <c r="G10" s="142">
        <f>SUMIF(По_дням!$D$15:$D$124,$B10,По_дням!$H$15:$H$124)</f>
        <v>0</v>
      </c>
      <c r="H10" s="101">
        <f t="shared" si="1"/>
        <v>0</v>
      </c>
      <c r="I10" s="143">
        <f>SUMIF(По_дням!$D$15:$D$124,$B10,По_дням!$P$15:$P$124)</f>
        <v>1.25</v>
      </c>
      <c r="J10" s="144">
        <f>SUMIF(По_дням!$D$15:$D$124,$B10,По_дням!$Q$15:$Q$124)</f>
        <v>4.7699999999999996</v>
      </c>
      <c r="K10" s="145">
        <f>IF(Торговля!$P$2=0,0,IF(Торговля!$S$4&lt;0,$J10/Торговля!$P$2,$J10/(Торговля!$P$2+Торговля!$S$4)))</f>
        <v>8.5078300574323116E-3</v>
      </c>
      <c r="L10" s="143">
        <f>_xlfn.MINIFS(По_дням!$P$15:$P$124,По_дням!$D$15:$D$124,$B10)</f>
        <v>1.25</v>
      </c>
      <c r="M10" s="146">
        <f>_xlfn.MINIFS(По_дням!$Q$15:$Q$124,По_дням!$D$15:$D$124,$B10)</f>
        <v>4.7699999999999996</v>
      </c>
      <c r="N10" s="145">
        <f>_xlfn.MINIFS(По_дням!$R$15:$R$124,По_дням!$D$15:$D$124,$B10)</f>
        <v>8.7885766927683108E-3</v>
      </c>
      <c r="O10" s="147">
        <f>_xlfn.MAXIFS(По_дням!$P$15:$P$124,По_дням!$D$15:$D$124,$B10)</f>
        <v>1.25</v>
      </c>
      <c r="P10" s="148">
        <f>_xlfn.MAXIFS(По_дням!$Q$15:$Q$124,По_дням!$D$15:$D$124,$B10)</f>
        <v>4.7699999999999996</v>
      </c>
      <c r="Q10" s="145">
        <f>_xlfn.MAXIFS(По_дням!$R$15:$R$124,По_дням!$D$15:$D$124,$B10)</f>
        <v>8.7885766927683108E-3</v>
      </c>
    </row>
    <row r="11" spans="2:23" ht="13.5" thickBot="1">
      <c r="B11" s="250" t="s">
        <v>33</v>
      </c>
      <c r="C11" s="251"/>
      <c r="D11" s="149">
        <f>SUMIF(По_дням!$D$15:$D$124,$B11,По_дням!$E$15:$E$124)</f>
        <v>6</v>
      </c>
      <c r="E11" s="150">
        <f>SUMIF(По_дням!$D$15:$D$124,$B11,По_дням!$F$15:$F$124)</f>
        <v>4</v>
      </c>
      <c r="F11" s="112">
        <f t="shared" si="0"/>
        <v>0.66666666666666663</v>
      </c>
      <c r="G11" s="151">
        <f>SUMIF(По_дням!$D$15:$D$124,$B11,По_дням!$H$15:$H$124)</f>
        <v>2</v>
      </c>
      <c r="H11" s="114">
        <f t="shared" si="1"/>
        <v>0.33333333333333331</v>
      </c>
      <c r="I11" s="152">
        <f>SUMIF(По_дням!$D$15:$D$124,$B11,По_дням!$P$15:$P$124)</f>
        <v>2</v>
      </c>
      <c r="J11" s="153">
        <f>SUMIF(По_дням!$D$15:$D$124,$B11,По_дням!$Q$15:$Q$124)</f>
        <v>77.8</v>
      </c>
      <c r="K11" s="154">
        <f>IF(Торговля!$P$2=0,0,IF(Торговля!$S$4&lt;0,$J11/Торговля!$P$2,$J11/(Торговля!$P$2+Торговля!$S$4)))</f>
        <v>0.13876502693254378</v>
      </c>
      <c r="L11" s="155">
        <f>_xlfn.MINIFS(По_дням!$P$15:$P$124,По_дням!$D$15:$D$124,$B11)</f>
        <v>2</v>
      </c>
      <c r="M11" s="156">
        <f>_xlfn.MINIFS(По_дням!$Q$15:$Q$124,По_дням!$D$15:$D$124,$B11)</f>
        <v>77.8</v>
      </c>
      <c r="N11" s="157">
        <f>_xlfn.MINIFS(По_дням!$R$15:$R$124,По_дням!$D$15:$D$124,$B11)</f>
        <v>0.14209526592635888</v>
      </c>
      <c r="O11" s="158">
        <f>_xlfn.MAXIFS(По_дням!$P$15:$P$124,По_дням!$D$15:$D$124,$B11)</f>
        <v>2</v>
      </c>
      <c r="P11" s="159">
        <f>_xlfn.MAXIFS(По_дням!$Q$15:$Q$124,По_дням!$D$15:$D$124,$B11)</f>
        <v>77.8</v>
      </c>
      <c r="Q11" s="157">
        <f>_xlfn.MAXIFS(По_дням!$R$15:$R$124,По_дням!$D$15:$D$124,$B11)</f>
        <v>0.14209526592635888</v>
      </c>
    </row>
    <row r="12" spans="2:23" ht="13.5" thickBot="1">
      <c r="B12" s="242" t="s">
        <v>26</v>
      </c>
      <c r="C12" s="243"/>
      <c r="D12" s="160">
        <f>SUM($D$7:$D$11)</f>
        <v>17</v>
      </c>
      <c r="E12" s="161">
        <f>SUM($E$7:$E$11)</f>
        <v>10</v>
      </c>
      <c r="F12" s="162">
        <f t="shared" si="0"/>
        <v>0.58823529411764708</v>
      </c>
      <c r="G12" s="163">
        <f>SUM($G$7:$G$11)</f>
        <v>7</v>
      </c>
      <c r="H12" s="164">
        <f t="shared" si="1"/>
        <v>0.41176470588235292</v>
      </c>
      <c r="I12" s="135">
        <f>SUM($I$7:$I$11)</f>
        <v>1</v>
      </c>
      <c r="J12" s="165">
        <f>SUM($J$7:$J$11)</f>
        <v>64.66</v>
      </c>
      <c r="K12" s="166">
        <f>IF(Торговля!$P$2=0,0,IF(Торговля!$S$4&lt;0,$J12/Торговля!$P$2,$J12/(Торговля!$P$2+Торговля!$S$4)))</f>
        <v>0.11532836300074911</v>
      </c>
      <c r="L12" s="167"/>
      <c r="M12" s="167"/>
      <c r="N12" s="167"/>
      <c r="O12" s="167"/>
      <c r="P12" s="167"/>
      <c r="Q12" s="167"/>
    </row>
    <row r="14" spans="2:23" ht="13.5" thickBot="1">
      <c r="B14" s="188"/>
      <c r="C14" s="188"/>
      <c r="D14" s="188"/>
      <c r="E14" s="188"/>
      <c r="F14" s="188"/>
      <c r="G14" s="188"/>
      <c r="H14" s="188"/>
      <c r="I14" s="188"/>
      <c r="J14" s="188"/>
      <c r="K14" s="188"/>
      <c r="O14" s="188"/>
    </row>
    <row r="15" spans="2:23" customFormat="1" ht="13.5" customHeight="1" thickBot="1">
      <c r="B15" s="244" t="s">
        <v>139</v>
      </c>
      <c r="C15" s="245"/>
      <c r="D15" s="245"/>
      <c r="E15" s="200">
        <v>0.125</v>
      </c>
    </row>
    <row r="16" spans="2:23" customFormat="1" ht="13.5" thickBot="1"/>
    <row r="17" spans="2:23" ht="13.5" thickBot="1">
      <c r="B17" s="219" t="s">
        <v>138</v>
      </c>
      <c r="C17" s="222"/>
      <c r="D17" s="219" t="s">
        <v>149</v>
      </c>
      <c r="E17" s="223"/>
      <c r="F17" s="197"/>
      <c r="G17" s="197"/>
      <c r="H17" s="197"/>
      <c r="I17" s="198"/>
      <c r="J17" s="198"/>
      <c r="K17" s="199"/>
      <c r="L17" s="198"/>
      <c r="M17" s="198"/>
    </row>
    <row r="18" spans="2:23" ht="12.75" customHeight="1">
      <c r="B18" s="220" t="s">
        <v>22</v>
      </c>
      <c r="C18" s="211"/>
      <c r="D18" s="220" t="s">
        <v>22</v>
      </c>
      <c r="E18" s="246"/>
      <c r="F18" s="228" t="s">
        <v>23</v>
      </c>
      <c r="G18" s="219" t="s">
        <v>47</v>
      </c>
      <c r="H18" s="223"/>
      <c r="I18" s="219" t="s">
        <v>49</v>
      </c>
      <c r="J18" s="222"/>
      <c r="K18" s="219" t="s">
        <v>95</v>
      </c>
      <c r="L18" s="221"/>
      <c r="M18" s="223"/>
      <c r="N18" s="19"/>
      <c r="P18" s="22"/>
      <c r="Q18" s="19"/>
      <c r="S18" s="22"/>
      <c r="T18" s="19"/>
      <c r="W18" s="19"/>
    </row>
    <row r="19" spans="2:23">
      <c r="B19" s="91" t="s">
        <v>24</v>
      </c>
      <c r="C19" s="93" t="s">
        <v>25</v>
      </c>
      <c r="D19" s="91" t="s">
        <v>24</v>
      </c>
      <c r="E19" s="86" t="s">
        <v>25</v>
      </c>
      <c r="F19" s="239"/>
      <c r="G19" s="91" t="s">
        <v>66</v>
      </c>
      <c r="H19" s="86" t="s">
        <v>36</v>
      </c>
      <c r="I19" s="92" t="s">
        <v>66</v>
      </c>
      <c r="J19" s="93" t="s">
        <v>36</v>
      </c>
      <c r="K19" s="91" t="s">
        <v>40</v>
      </c>
      <c r="L19" s="67" t="s">
        <v>41</v>
      </c>
      <c r="M19" s="86" t="s">
        <v>42</v>
      </c>
      <c r="N19" s="19"/>
      <c r="P19" s="22"/>
      <c r="Q19" s="19"/>
      <c r="S19" s="22"/>
      <c r="T19" s="19"/>
      <c r="W19" s="19"/>
    </row>
    <row r="20" spans="2:23" ht="12.75" customHeight="1">
      <c r="B20" s="168">
        <v>4.1666666666664999E-2</v>
      </c>
      <c r="C20" s="189">
        <v>8.3333333333330997E-2</v>
      </c>
      <c r="D20" s="168">
        <f>$B20+$E$15</f>
        <v>0.16666666666666499</v>
      </c>
      <c r="E20" s="191">
        <f>$C20+$E$15</f>
        <v>0.20833333333333098</v>
      </c>
      <c r="F20" s="195">
        <f>COUNTIFS(Торговля!$X$7:$X$777,"&gt;"&amp;$B20,Торговля!$X$7:$X$777,"&lt;="&amp;$C20)</f>
        <v>0</v>
      </c>
      <c r="G20" s="169">
        <f>COUNTIFS(Торговля!$X$7:$X$777,"&gt;"&amp;$B20,Торговля!$X$7:$X$777,"&lt;="&amp;$C20,Торговля!$M$7:$M$777,"&gt;"&amp;0)</f>
        <v>0</v>
      </c>
      <c r="H20" s="170" t="str">
        <f t="shared" ref="H20:H43" si="2">IFERROR($G20/$F20,"")</f>
        <v/>
      </c>
      <c r="I20" s="171">
        <f>COUNTIFS(Торговля!$X$7:$X$777,"&gt;"&amp;$B20,Торговля!$X$7:$X$777,"&lt;="&amp;$C20,Торговля!$M$7:$M$777,"&lt;"&amp;0)</f>
        <v>0</v>
      </c>
      <c r="J20" s="172" t="str">
        <f t="shared" ref="J20:J43" si="3">IFERROR($I20/$F20,"")</f>
        <v/>
      </c>
      <c r="K20" s="173">
        <f>IFERROR(SUMIFS(Торговля!$K$7:$K$777,Торговля!$X$7:$X$777,"&gt;"&amp;$B20,Торговля!$X$7:$X$777,"&lt;="&amp;$C20),"")</f>
        <v>0</v>
      </c>
      <c r="L20" s="148">
        <f>IFERROR(SUMIFS(Торговля!$M$7:$M$777,Торговля!$X$7:$X$777,"&gt;"&amp;$B20,Торговля!$X$7:$X$777,"&lt;="&amp;$C20),"")</f>
        <v>0</v>
      </c>
      <c r="M20" s="145">
        <f>IF(Торговля!$P$2=0,0,IF(Торговля!$S$4&lt;0,$L20/Торговля!$P$2,$L20/(Торговля!$P$2+Торговля!$S$4)))</f>
        <v>0</v>
      </c>
      <c r="O20" s="22"/>
      <c r="P20" s="22"/>
      <c r="R20" s="22"/>
      <c r="S20" s="22"/>
      <c r="T20" s="19"/>
    </row>
    <row r="21" spans="2:23" ht="12.75" customHeight="1">
      <c r="B21" s="168">
        <v>8.3333333333331705E-2</v>
      </c>
      <c r="C21" s="189">
        <v>0.124999999999998</v>
      </c>
      <c r="D21" s="168">
        <f t="shared" ref="D21:D42" si="4">$B21+$E$15</f>
        <v>0.20833333333333171</v>
      </c>
      <c r="E21" s="191">
        <f t="shared" ref="E21:E42" si="5">$C21+$E$15</f>
        <v>0.249999999999998</v>
      </c>
      <c r="F21" s="195">
        <f>COUNTIFS(Торговля!$X$7:$X$777,"&gt;"&amp;$B21,Торговля!$X$7:$X$777,"&lt;="&amp;$C21)</f>
        <v>0</v>
      </c>
      <c r="G21" s="169">
        <f>COUNTIFS(Торговля!$X$7:$X$777,"&gt;"&amp;$B21,Торговля!$X$7:$X$777,"&lt;="&amp;$C21,Торговля!$M$7:$M$777,"&gt;"&amp;0)</f>
        <v>0</v>
      </c>
      <c r="H21" s="170" t="str">
        <f t="shared" si="2"/>
        <v/>
      </c>
      <c r="I21" s="171">
        <f>COUNTIFS(Торговля!$X$7:$X$777,"&gt;"&amp;$B21,Торговля!$X$7:$X$777,"&lt;="&amp;$C21,Торговля!$M$7:$M$777,"&lt;"&amp;0)</f>
        <v>0</v>
      </c>
      <c r="J21" s="172" t="str">
        <f t="shared" si="3"/>
        <v/>
      </c>
      <c r="K21" s="173">
        <f>IFERROR(SUMIFS(Торговля!$K$7:$K$777,Торговля!$X$7:$X$777,"&gt;"&amp;$B21,Торговля!$X$7:$X$777,"&lt;="&amp;$C21),"")</f>
        <v>0</v>
      </c>
      <c r="L21" s="148">
        <f>IFERROR(SUMIFS(Торговля!$M$7:$M$777,Торговля!$X$7:$X$777,"&gt;"&amp;$B21,Торговля!$X$7:$X$777,"&lt;="&amp;$C21),"")</f>
        <v>0</v>
      </c>
      <c r="M21" s="145">
        <f>IF(Торговля!$P$2=0,0,IF(Торговля!$S$4&lt;0,$L21/Торговля!$P$2,$L21/(Торговля!$P$2+Торговля!$S$4)))</f>
        <v>0</v>
      </c>
      <c r="O21" s="22"/>
      <c r="P21" s="22"/>
      <c r="R21" s="22"/>
      <c r="S21" s="22"/>
      <c r="T21" s="19"/>
    </row>
    <row r="22" spans="2:23" ht="12.75" customHeight="1">
      <c r="B22" s="168">
        <v>0.124999999999998</v>
      </c>
      <c r="C22" s="189">
        <v>0.16666666666666499</v>
      </c>
      <c r="D22" s="168">
        <f t="shared" si="4"/>
        <v>0.249999999999998</v>
      </c>
      <c r="E22" s="191">
        <f t="shared" si="5"/>
        <v>0.29166666666666496</v>
      </c>
      <c r="F22" s="195">
        <f>COUNTIFS(Торговля!$X$7:$X$777,"&gt;"&amp;$B22,Торговля!$X$7:$X$777,"&lt;="&amp;$C22)</f>
        <v>0</v>
      </c>
      <c r="G22" s="169">
        <f>COUNTIFS(Торговля!$X$7:$X$777,"&gt;"&amp;$B22,Торговля!$X$7:$X$777,"&lt;="&amp;$C22,Торговля!$M$7:$M$777,"&gt;"&amp;0)</f>
        <v>0</v>
      </c>
      <c r="H22" s="170" t="str">
        <f t="shared" si="2"/>
        <v/>
      </c>
      <c r="I22" s="171">
        <f>COUNTIFS(Торговля!$X$7:$X$777,"&gt;"&amp;$B22,Торговля!$X$7:$X$777,"&lt;="&amp;$C22,Торговля!$M$7:$M$777,"&lt;"&amp;0)</f>
        <v>0</v>
      </c>
      <c r="J22" s="172" t="str">
        <f t="shared" si="3"/>
        <v/>
      </c>
      <c r="K22" s="173">
        <f>IFERROR(SUMIFS(Торговля!$K$7:$K$777,Торговля!$X$7:$X$777,"&gt;"&amp;$B22,Торговля!$X$7:$X$777,"&lt;="&amp;$C22),"")</f>
        <v>0</v>
      </c>
      <c r="L22" s="148">
        <f>IFERROR(SUMIFS(Торговля!$M$7:$M$777,Торговля!$X$7:$X$777,"&gt;"&amp;$B22,Торговля!$X$7:$X$777,"&lt;="&amp;$C22),"")</f>
        <v>0</v>
      </c>
      <c r="M22" s="145">
        <f>IF(Торговля!$P$2=0,0,IF(Торговля!$S$4&lt;0,$L22/Торговля!$P$2,$L22/(Торговля!$P$2+Торговля!$S$4)))</f>
        <v>0</v>
      </c>
      <c r="O22" s="22"/>
      <c r="P22" s="22"/>
      <c r="R22" s="22"/>
      <c r="S22" s="22"/>
      <c r="T22" s="19"/>
    </row>
    <row r="23" spans="2:23" ht="12.75" customHeight="1">
      <c r="B23" s="168">
        <v>0.16666666666666499</v>
      </c>
      <c r="C23" s="189">
        <v>0.20833333333333201</v>
      </c>
      <c r="D23" s="168">
        <f t="shared" si="4"/>
        <v>0.29166666666666496</v>
      </c>
      <c r="E23" s="191">
        <f t="shared" si="5"/>
        <v>0.33333333333333204</v>
      </c>
      <c r="F23" s="195">
        <f>COUNTIFS(Торговля!$X$7:$X$777,"&gt;"&amp;$B23,Торговля!$X$7:$X$777,"&lt;="&amp;$C23)</f>
        <v>0</v>
      </c>
      <c r="G23" s="169">
        <f>COUNTIFS(Торговля!$X$7:$X$777,"&gt;"&amp;$B23,Торговля!$X$7:$X$777,"&lt;="&amp;$C23,Торговля!$M$7:$M$777,"&gt;"&amp;0)</f>
        <v>0</v>
      </c>
      <c r="H23" s="170" t="str">
        <f t="shared" si="2"/>
        <v/>
      </c>
      <c r="I23" s="171">
        <f>COUNTIFS(Торговля!$X$7:$X$777,"&gt;"&amp;$B23,Торговля!$X$7:$X$777,"&lt;="&amp;$C23,Торговля!$M$7:$M$777,"&lt;"&amp;0)</f>
        <v>0</v>
      </c>
      <c r="J23" s="172" t="str">
        <f t="shared" si="3"/>
        <v/>
      </c>
      <c r="K23" s="173">
        <f>IFERROR(SUMIFS(Торговля!$K$7:$K$777,Торговля!$X$7:$X$777,"&gt;"&amp;$B23,Торговля!$X$7:$X$777,"&lt;="&amp;$C23),"")</f>
        <v>0</v>
      </c>
      <c r="L23" s="148">
        <f>IFERROR(SUMIFS(Торговля!$M$7:$M$777,Торговля!$X$7:$X$777,"&gt;"&amp;$B23,Торговля!$X$7:$X$777,"&lt;="&amp;$C23),"")</f>
        <v>0</v>
      </c>
      <c r="M23" s="145">
        <f>IF(Торговля!$P$2=0,0,IF(Торговля!$S$4&lt;0,$L23/Торговля!$P$2,$L23/(Торговля!$P$2+Торговля!$S$4)))</f>
        <v>0</v>
      </c>
      <c r="O23" s="22"/>
      <c r="P23" s="22"/>
      <c r="R23" s="22"/>
      <c r="S23" s="22"/>
      <c r="T23" s="19"/>
    </row>
    <row r="24" spans="2:23" ht="12.75" customHeight="1">
      <c r="B24" s="168">
        <v>0.20833333333333201</v>
      </c>
      <c r="C24" s="189">
        <v>0.249999999999999</v>
      </c>
      <c r="D24" s="168">
        <f t="shared" si="4"/>
        <v>0.33333333333333204</v>
      </c>
      <c r="E24" s="191">
        <f t="shared" si="5"/>
        <v>0.374999999999999</v>
      </c>
      <c r="F24" s="195">
        <f>COUNTIFS(Торговля!$X$7:$X$777,"&gt;"&amp;$B24,Торговля!$X$7:$X$777,"&lt;="&amp;$C24)</f>
        <v>6</v>
      </c>
      <c r="G24" s="169">
        <f>COUNTIFS(Торговля!$X$7:$X$777,"&gt;"&amp;$B24,Торговля!$X$7:$X$777,"&lt;="&amp;$C24,Торговля!$M$7:$M$777,"&gt;"&amp;0)</f>
        <v>2</v>
      </c>
      <c r="H24" s="170">
        <f t="shared" si="2"/>
        <v>0.33333333333333331</v>
      </c>
      <c r="I24" s="171">
        <f>COUNTIFS(Торговля!$X$7:$X$777,"&gt;"&amp;$B24,Торговля!$X$7:$X$777,"&lt;="&amp;$C24,Торговля!$M$7:$M$777,"&lt;"&amp;0)</f>
        <v>4</v>
      </c>
      <c r="J24" s="172">
        <f t="shared" si="3"/>
        <v>0.66666666666666663</v>
      </c>
      <c r="K24" s="173">
        <f>IFERROR(SUMIFS(Торговля!$K$7:$K$777,Торговля!$X$7:$X$777,"&gt;"&amp;$B24,Торговля!$X$7:$X$777,"&lt;="&amp;$C24),"")</f>
        <v>-4.5</v>
      </c>
      <c r="L24" s="148">
        <f>IFERROR(SUMIFS(Торговля!$M$7:$M$777,Торговля!$X$7:$X$777,"&gt;"&amp;$B24,Торговля!$X$7:$X$777,"&lt;="&amp;$C24),"")</f>
        <v>-26.939999999999998</v>
      </c>
      <c r="M24" s="145">
        <f>IF(Торговля!$P$2=0,0,IF(Торговля!$S$4&lt;0,$L24/Торговля!$P$2,$L24/(Торговля!$P$2+Торговля!$S$4)))</f>
        <v>-4.8050511896693182E-2</v>
      </c>
      <c r="O24" s="22"/>
      <c r="P24" s="22"/>
      <c r="R24" s="22"/>
      <c r="S24" s="22"/>
      <c r="T24" s="19"/>
    </row>
    <row r="25" spans="2:23" ht="12.75" customHeight="1">
      <c r="B25" s="168">
        <v>0.249999999999998</v>
      </c>
      <c r="C25" s="189">
        <v>0.29166666666666602</v>
      </c>
      <c r="D25" s="168">
        <f t="shared" si="4"/>
        <v>0.374999999999998</v>
      </c>
      <c r="E25" s="191">
        <f t="shared" si="5"/>
        <v>0.41666666666666602</v>
      </c>
      <c r="F25" s="195">
        <f>COUNTIFS(Торговля!$X$7:$X$777,"&gt;"&amp;$B25,Торговля!$X$7:$X$777,"&lt;="&amp;$C25)</f>
        <v>1</v>
      </c>
      <c r="G25" s="169">
        <f>COUNTIFS(Торговля!$X$7:$X$777,"&gt;"&amp;$B25,Торговля!$X$7:$X$777,"&lt;="&amp;$C25,Торговля!$M$7:$M$777,"&gt;"&amp;0)</f>
        <v>1</v>
      </c>
      <c r="H25" s="170">
        <f t="shared" si="2"/>
        <v>1</v>
      </c>
      <c r="I25" s="171">
        <f>COUNTIFS(Торговля!$X$7:$X$777,"&gt;"&amp;$B25,Торговля!$X$7:$X$777,"&lt;="&amp;$C25,Торговля!$M$7:$M$777,"&lt;"&amp;0)</f>
        <v>0</v>
      </c>
      <c r="J25" s="172">
        <f t="shared" si="3"/>
        <v>0</v>
      </c>
      <c r="K25" s="173">
        <f>IFERROR(SUMIFS(Торговля!$K$7:$K$777,Торговля!$X$7:$X$777,"&gt;"&amp;$B25,Торговля!$X$7:$X$777,"&lt;="&amp;$C25),"")</f>
        <v>1.5</v>
      </c>
      <c r="L25" s="148">
        <f>IFERROR(SUMIFS(Торговля!$M$7:$M$777,Торговля!$X$7:$X$777,"&gt;"&amp;$B25,Торговля!$X$7:$X$777,"&lt;="&amp;$C25),"")</f>
        <v>6.76</v>
      </c>
      <c r="M25" s="145">
        <f>IF(Торговля!$P$2=0,0,IF(Торговля!$S$4&lt;0,$L25/Торговля!$P$2,$L25/(Торговля!$P$2+Торговля!$S$4)))</f>
        <v>1.2057218278457533E-2</v>
      </c>
      <c r="N25" s="19"/>
      <c r="P25" s="22"/>
      <c r="Q25" s="19"/>
      <c r="S25" s="22"/>
      <c r="T25" s="19"/>
      <c r="W25" s="19"/>
    </row>
    <row r="26" spans="2:23">
      <c r="B26" s="168">
        <v>0.29166666666666502</v>
      </c>
      <c r="C26" s="189">
        <v>0.33333333333333298</v>
      </c>
      <c r="D26" s="168">
        <f t="shared" si="4"/>
        <v>0.41666666666666502</v>
      </c>
      <c r="E26" s="191">
        <f t="shared" si="5"/>
        <v>0.45833333333333298</v>
      </c>
      <c r="F26" s="195">
        <f>COUNTIFS(Торговля!$X$7:$X$777,"&gt;"&amp;$B26,Торговля!$X$7:$X$777,"&lt;="&amp;$C26)</f>
        <v>0</v>
      </c>
      <c r="G26" s="169">
        <f>COUNTIFS(Торговля!$X$7:$X$777,"&gt;"&amp;$B26,Торговля!$X$7:$X$777,"&lt;="&amp;$C26,Торговля!$M$7:$M$777,"&gt;"&amp;0)</f>
        <v>0</v>
      </c>
      <c r="H26" s="170" t="str">
        <f t="shared" si="2"/>
        <v/>
      </c>
      <c r="I26" s="171">
        <f>COUNTIFS(Торговля!$X$7:$X$777,"&gt;"&amp;$B26,Торговля!$X$7:$X$777,"&lt;="&amp;$C26,Торговля!$M$7:$M$777,"&lt;"&amp;0)</f>
        <v>0</v>
      </c>
      <c r="J26" s="172" t="str">
        <f t="shared" si="3"/>
        <v/>
      </c>
      <c r="K26" s="173">
        <f>IFERROR(SUMIFS(Торговля!$K$7:$K$777,Торговля!$X$7:$X$777,"&gt;"&amp;$B26,Торговля!$X$7:$X$777,"&lt;="&amp;$C26),"")</f>
        <v>0</v>
      </c>
      <c r="L26" s="148">
        <f>IFERROR(SUMIFS(Торговля!$M$7:$M$777,Торговля!$X$7:$X$777,"&gt;"&amp;$B26,Торговля!$X$7:$X$777,"&lt;="&amp;$C26),"")</f>
        <v>0</v>
      </c>
      <c r="M26" s="145">
        <f>IF(Торговля!$P$2=0,0,IF(Торговля!$S$4&lt;0,$L26/Торговля!$P$2,$L26/(Торговля!$P$2+Торговля!$S$4)))</f>
        <v>0</v>
      </c>
      <c r="N26" s="19"/>
      <c r="P26" s="22"/>
      <c r="Q26" s="19"/>
      <c r="S26" s="22"/>
      <c r="T26" s="19"/>
      <c r="W26" s="19"/>
    </row>
    <row r="27" spans="2:23">
      <c r="B27" s="168">
        <v>0.33333333333333198</v>
      </c>
      <c r="C27" s="189">
        <v>0.375</v>
      </c>
      <c r="D27" s="168">
        <f t="shared" si="4"/>
        <v>0.45833333333333198</v>
      </c>
      <c r="E27" s="191">
        <f t="shared" si="5"/>
        <v>0.5</v>
      </c>
      <c r="F27" s="195">
        <f>COUNTIFS(Торговля!$X$7:$X$777,"&gt;"&amp;$B27,Торговля!$X$7:$X$777,"&lt;="&amp;$C27)</f>
        <v>0</v>
      </c>
      <c r="G27" s="169">
        <f>COUNTIFS(Торговля!$X$7:$X$777,"&gt;"&amp;$B27,Торговля!$X$7:$X$777,"&lt;="&amp;$C27,Торговля!$M$7:$M$777,"&gt;"&amp;0)</f>
        <v>0</v>
      </c>
      <c r="H27" s="170" t="str">
        <f t="shared" si="2"/>
        <v/>
      </c>
      <c r="I27" s="171">
        <f>COUNTIFS(Торговля!$X$7:$X$777,"&gt;"&amp;$B27,Торговля!$X$7:$X$777,"&lt;="&amp;$C27,Торговля!$M$7:$M$777,"&lt;"&amp;0)</f>
        <v>0</v>
      </c>
      <c r="J27" s="172" t="str">
        <f t="shared" si="3"/>
        <v/>
      </c>
      <c r="K27" s="173">
        <f>IFERROR(SUMIFS(Торговля!$K$7:$K$777,Торговля!$X$7:$X$777,"&gt;"&amp;$B27,Торговля!$X$7:$X$777,"&lt;="&amp;$C27),"")</f>
        <v>0</v>
      </c>
      <c r="L27" s="148">
        <f>IFERROR(SUMIFS(Торговля!$M$7:$M$777,Торговля!$X$7:$X$777,"&gt;"&amp;$B27,Торговля!$X$7:$X$777,"&lt;="&amp;$C27),"")</f>
        <v>0</v>
      </c>
      <c r="M27" s="145">
        <f>IF(Торговля!$P$2=0,0,IF(Торговля!$S$4&lt;0,$L27/Торговля!$P$2,$L27/(Торговля!$P$2+Торговля!$S$4)))</f>
        <v>0</v>
      </c>
      <c r="N27" s="19"/>
      <c r="P27" s="22"/>
      <c r="Q27" s="19"/>
      <c r="S27" s="22"/>
      <c r="T27" s="19"/>
      <c r="W27" s="19"/>
    </row>
    <row r="28" spans="2:23">
      <c r="B28" s="168">
        <v>0.374999999999998</v>
      </c>
      <c r="C28" s="189">
        <v>0.41666666666666702</v>
      </c>
      <c r="D28" s="168">
        <f t="shared" si="4"/>
        <v>0.499999999999998</v>
      </c>
      <c r="E28" s="191">
        <f t="shared" si="5"/>
        <v>0.54166666666666696</v>
      </c>
      <c r="F28" s="195">
        <f>COUNTIFS(Торговля!$X$7:$X$777,"&gt;"&amp;$B28,Торговля!$X$7:$X$777,"&lt;="&amp;$C28)</f>
        <v>0</v>
      </c>
      <c r="G28" s="169">
        <f>COUNTIFS(Торговля!$X$7:$X$777,"&gt;"&amp;$B28,Торговля!$X$7:$X$777,"&lt;="&amp;$C28,Торговля!$M$7:$M$777,"&gt;"&amp;0)</f>
        <v>0</v>
      </c>
      <c r="H28" s="170" t="str">
        <f t="shared" si="2"/>
        <v/>
      </c>
      <c r="I28" s="171">
        <f>COUNTIFS(Торговля!$X$7:$X$777,"&gt;"&amp;$B28,Торговля!$X$7:$X$777,"&lt;="&amp;$C28,Торговля!$M$7:$M$777,"&lt;"&amp;0)</f>
        <v>0</v>
      </c>
      <c r="J28" s="172" t="str">
        <f t="shared" si="3"/>
        <v/>
      </c>
      <c r="K28" s="173">
        <f>IFERROR(SUMIFS(Торговля!$K$7:$K$777,Торговля!$X$7:$X$777,"&gt;"&amp;$B28,Торговля!$X$7:$X$777,"&lt;="&amp;$C28),"")</f>
        <v>0</v>
      </c>
      <c r="L28" s="148">
        <f>IFERROR(SUMIFS(Торговля!$M$7:$M$777,Торговля!$X$7:$X$777,"&gt;"&amp;$B28,Торговля!$X$7:$X$777,"&lt;="&amp;$C28),"")</f>
        <v>0</v>
      </c>
      <c r="M28" s="145">
        <f>IF(Торговля!$P$2=0,0,IF(Торговля!$S$4&lt;0,$L28/Торговля!$P$2,$L28/(Торговля!$P$2+Торговля!$S$4)))</f>
        <v>0</v>
      </c>
      <c r="N28" s="19"/>
      <c r="P28" s="22"/>
      <c r="Q28" s="19"/>
      <c r="S28" s="22"/>
      <c r="T28" s="19"/>
      <c r="W28" s="19"/>
    </row>
    <row r="29" spans="2:23">
      <c r="B29" s="168">
        <v>0.41666666666666502</v>
      </c>
      <c r="C29" s="189">
        <v>0.45833333333333398</v>
      </c>
      <c r="D29" s="168">
        <f t="shared" si="4"/>
        <v>0.54166666666666496</v>
      </c>
      <c r="E29" s="191">
        <f t="shared" si="5"/>
        <v>0.58333333333333393</v>
      </c>
      <c r="F29" s="195">
        <f>COUNTIFS(Торговля!$X$7:$X$777,"&gt;"&amp;$B29,Торговля!$X$7:$X$777,"&lt;="&amp;$C29)</f>
        <v>0</v>
      </c>
      <c r="G29" s="169">
        <f>COUNTIFS(Торговля!$X$7:$X$777,"&gt;"&amp;$B29,Торговля!$X$7:$X$777,"&lt;="&amp;$C29,Торговля!$M$7:$M$777,"&gt;"&amp;0)</f>
        <v>0</v>
      </c>
      <c r="H29" s="170" t="str">
        <f t="shared" si="2"/>
        <v/>
      </c>
      <c r="I29" s="171">
        <f>COUNTIFS(Торговля!$X$7:$X$777,"&gt;"&amp;$B29,Торговля!$X$7:$X$777,"&lt;="&amp;$C29,Торговля!$M$7:$M$777,"&lt;"&amp;0)</f>
        <v>0</v>
      </c>
      <c r="J29" s="172" t="str">
        <f t="shared" si="3"/>
        <v/>
      </c>
      <c r="K29" s="173">
        <f>IFERROR(SUMIFS(Торговля!$K$7:$K$777,Торговля!$X$7:$X$777,"&gt;"&amp;$B29,Торговля!$X$7:$X$777,"&lt;="&amp;$C29),"")</f>
        <v>0</v>
      </c>
      <c r="L29" s="148">
        <f>IFERROR(SUMIFS(Торговля!$M$7:$M$777,Торговля!$X$7:$X$777,"&gt;"&amp;$B29,Торговля!$X$7:$X$777,"&lt;="&amp;$C29),"")</f>
        <v>0</v>
      </c>
      <c r="M29" s="145">
        <f>IF(Торговля!$P$2=0,0,IF(Торговля!$S$4&lt;0,$L29/Торговля!$P$2,$L29/(Торговля!$P$2+Торговля!$S$4)))</f>
        <v>0</v>
      </c>
      <c r="N29" s="19"/>
      <c r="P29" s="22"/>
      <c r="Q29" s="19"/>
      <c r="S29" s="22"/>
      <c r="T29" s="19"/>
      <c r="W29" s="19"/>
    </row>
    <row r="30" spans="2:23">
      <c r="B30" s="168">
        <v>0.45833333333333198</v>
      </c>
      <c r="C30" s="189">
        <v>0.500000000000001</v>
      </c>
      <c r="D30" s="168">
        <f t="shared" si="4"/>
        <v>0.58333333333333193</v>
      </c>
      <c r="E30" s="191">
        <f t="shared" si="5"/>
        <v>0.625000000000001</v>
      </c>
      <c r="F30" s="195">
        <f>COUNTIFS(Торговля!$X$7:$X$777,"&gt;"&amp;$B30,Торговля!$X$7:$X$777,"&lt;="&amp;$C30)</f>
        <v>0</v>
      </c>
      <c r="G30" s="169">
        <f>COUNTIFS(Торговля!$X$7:$X$777,"&gt;"&amp;$B30,Торговля!$X$7:$X$777,"&lt;="&amp;$C30,Торговля!$M$7:$M$777,"&gt;"&amp;0)</f>
        <v>0</v>
      </c>
      <c r="H30" s="170" t="str">
        <f t="shared" si="2"/>
        <v/>
      </c>
      <c r="I30" s="171">
        <f>COUNTIFS(Торговля!$X$7:$X$777,"&gt;"&amp;$B30,Торговля!$X$7:$X$777,"&lt;="&amp;$C30,Торговля!$M$7:$M$777,"&lt;"&amp;0)</f>
        <v>0</v>
      </c>
      <c r="J30" s="172" t="str">
        <f t="shared" si="3"/>
        <v/>
      </c>
      <c r="K30" s="173">
        <f>IFERROR(SUMIFS(Торговля!$K$7:$K$777,Торговля!$X$7:$X$777,"&gt;"&amp;$B30,Торговля!$X$7:$X$777,"&lt;="&amp;$C30),"")</f>
        <v>0</v>
      </c>
      <c r="L30" s="148">
        <f>IFERROR(SUMIFS(Торговля!$M$7:$M$777,Торговля!$X$7:$X$777,"&gt;"&amp;$B30,Торговля!$X$7:$X$777,"&lt;="&amp;$C30),"")</f>
        <v>0</v>
      </c>
      <c r="M30" s="145">
        <f>IF(Торговля!$P$2=0,0,IF(Торговля!$S$4&lt;0,$L30/Торговля!$P$2,$L30/(Торговля!$P$2+Торговля!$S$4)))</f>
        <v>0</v>
      </c>
      <c r="N30" s="19"/>
      <c r="P30" s="22"/>
      <c r="Q30" s="19"/>
      <c r="S30" s="22"/>
      <c r="T30" s="19"/>
      <c r="W30" s="19"/>
    </row>
    <row r="31" spans="2:23">
      <c r="B31" s="168">
        <v>0.499999999999998</v>
      </c>
      <c r="C31" s="189">
        <v>0.54166666666666796</v>
      </c>
      <c r="D31" s="168">
        <f t="shared" si="4"/>
        <v>0.624999999999998</v>
      </c>
      <c r="E31" s="191">
        <f t="shared" si="5"/>
        <v>0.66666666666666796</v>
      </c>
      <c r="F31" s="195">
        <f>COUNTIFS(Торговля!$X$7:$X$777,"&gt;"&amp;$B31,Торговля!$X$7:$X$777,"&lt;="&amp;$C31)</f>
        <v>2</v>
      </c>
      <c r="G31" s="169">
        <f>COUNTIFS(Торговля!$X$7:$X$777,"&gt;"&amp;$B31,Торговля!$X$7:$X$777,"&lt;="&amp;$C31,Торговля!$M$7:$M$777,"&gt;"&amp;0)</f>
        <v>2</v>
      </c>
      <c r="H31" s="170">
        <f t="shared" si="2"/>
        <v>1</v>
      </c>
      <c r="I31" s="171">
        <f>COUNTIFS(Торговля!$X$7:$X$777,"&gt;"&amp;$B31,Торговля!$X$7:$X$777,"&lt;="&amp;$C31,Торговля!$M$7:$M$777,"&lt;"&amp;0)</f>
        <v>0</v>
      </c>
      <c r="J31" s="172">
        <f t="shared" si="3"/>
        <v>0</v>
      </c>
      <c r="K31" s="173">
        <f>IFERROR(SUMIFS(Торговля!$K$7:$K$777,Торговля!$X$7:$X$777,"&gt;"&amp;$B31,Торговля!$X$7:$X$777,"&lt;="&amp;$C31),"")</f>
        <v>1.5</v>
      </c>
      <c r="L31" s="148">
        <f>IFERROR(SUMIFS(Торговля!$M$7:$M$777,Торговля!$X$7:$X$777,"&gt;"&amp;$B31,Торговля!$X$7:$X$777,"&lt;="&amp;$C31),"")</f>
        <v>6.02</v>
      </c>
      <c r="M31" s="145">
        <f>IF(Торговля!$P$2=0,0,IF(Торговля!$S$4&lt;0,$L31/Торговля!$P$2,$L31/(Торговля!$P$2+Торговля!$S$4)))</f>
        <v>1.0737345271644133E-2</v>
      </c>
      <c r="N31" s="19"/>
      <c r="P31" s="22"/>
      <c r="Q31" s="19"/>
      <c r="S31" s="22"/>
      <c r="T31" s="19"/>
      <c r="W31" s="19"/>
    </row>
    <row r="32" spans="2:23">
      <c r="B32" s="168">
        <v>0.54166666666666496</v>
      </c>
      <c r="C32" s="189">
        <v>0.58333333333333504</v>
      </c>
      <c r="D32" s="168">
        <f t="shared" si="4"/>
        <v>0.66666666666666496</v>
      </c>
      <c r="E32" s="191">
        <f t="shared" si="5"/>
        <v>0.70833333333333504</v>
      </c>
      <c r="F32" s="195">
        <f>COUNTIFS(Торговля!$X$7:$X$777,"&gt;"&amp;$B32,Торговля!$X$7:$X$777,"&lt;="&amp;$C32)</f>
        <v>0</v>
      </c>
      <c r="G32" s="169">
        <f>COUNTIFS(Торговля!$X$7:$X$777,"&gt;"&amp;$B32,Торговля!$X$7:$X$777,"&lt;="&amp;$C32,Торговля!$M$7:$M$777,"&gt;"&amp;0)</f>
        <v>0</v>
      </c>
      <c r="H32" s="170" t="str">
        <f t="shared" si="2"/>
        <v/>
      </c>
      <c r="I32" s="171">
        <f>COUNTIFS(Торговля!$X$7:$X$777,"&gt;"&amp;$B32,Торговля!$X$7:$X$777,"&lt;="&amp;$C32,Торговля!$M$7:$M$777,"&lt;"&amp;0)</f>
        <v>0</v>
      </c>
      <c r="J32" s="172" t="str">
        <f t="shared" si="3"/>
        <v/>
      </c>
      <c r="K32" s="173">
        <f>IFERROR(SUMIFS(Торговля!$K$7:$K$777,Торговля!$X$7:$X$777,"&gt;"&amp;$B32,Торговля!$X$7:$X$777,"&lt;="&amp;$C32),"")</f>
        <v>0</v>
      </c>
      <c r="L32" s="148">
        <f>IFERROR(SUMIFS(Торговля!$M$7:$M$777,Торговля!$X$7:$X$777,"&gt;"&amp;$B32,Торговля!$X$7:$X$777,"&lt;="&amp;$C32),"")</f>
        <v>0</v>
      </c>
      <c r="M32" s="145">
        <f>IF(Торговля!$P$2=0,0,IF(Торговля!$S$4&lt;0,$L32/Торговля!$P$2,$L32/(Торговля!$P$2+Торговля!$S$4)))</f>
        <v>0</v>
      </c>
      <c r="N32" s="19"/>
      <c r="P32" s="22"/>
      <c r="Q32" s="19"/>
      <c r="S32" s="22"/>
      <c r="T32" s="19"/>
      <c r="W32" s="19"/>
    </row>
    <row r="33" spans="2:25">
      <c r="B33" s="168">
        <v>0.58333333333333204</v>
      </c>
      <c r="C33" s="189">
        <v>0.625000000000002</v>
      </c>
      <c r="D33" s="168">
        <f t="shared" si="4"/>
        <v>0.70833333333333204</v>
      </c>
      <c r="E33" s="191">
        <f t="shared" si="5"/>
        <v>0.750000000000002</v>
      </c>
      <c r="F33" s="195">
        <f>COUNTIFS(Торговля!$X$7:$X$777,"&gt;"&amp;$B33,Торговля!$X$7:$X$777,"&lt;="&amp;$C33)</f>
        <v>0</v>
      </c>
      <c r="G33" s="169">
        <f>COUNTIFS(Торговля!$X$7:$X$777,"&gt;"&amp;$B33,Торговля!$X$7:$X$777,"&lt;="&amp;$C33,Торговля!$M$7:$M$777,"&gt;"&amp;0)</f>
        <v>0</v>
      </c>
      <c r="H33" s="170" t="str">
        <f t="shared" si="2"/>
        <v/>
      </c>
      <c r="I33" s="171">
        <f>COUNTIFS(Торговля!$X$7:$X$777,"&gt;"&amp;$B33,Торговля!$X$7:$X$777,"&lt;="&amp;$C33,Торговля!$M$7:$M$777,"&lt;"&amp;0)</f>
        <v>0</v>
      </c>
      <c r="J33" s="172" t="str">
        <f t="shared" si="3"/>
        <v/>
      </c>
      <c r="K33" s="173">
        <f>IFERROR(SUMIFS(Торговля!$K$7:$K$777,Торговля!$X$7:$X$777,"&gt;"&amp;$B33,Торговля!$X$7:$X$777,"&lt;="&amp;$C33),"")</f>
        <v>0</v>
      </c>
      <c r="L33" s="148">
        <f>IFERROR(SUMIFS(Торговля!$M$7:$M$777,Торговля!$X$7:$X$777,"&gt;"&amp;$B33,Торговля!$X$7:$X$777,"&lt;="&amp;$C33),"")</f>
        <v>0</v>
      </c>
      <c r="M33" s="145">
        <f>IF(Торговля!$P$2=0,0,IF(Торговля!$S$4&lt;0,$L33/Торговля!$P$2,$L33/(Торговля!$P$2+Торговля!$S$4)))</f>
        <v>0</v>
      </c>
      <c r="N33" s="19"/>
      <c r="P33" s="22"/>
      <c r="Q33" s="19"/>
      <c r="S33" s="22"/>
      <c r="T33" s="19"/>
      <c r="W33" s="19"/>
    </row>
    <row r="34" spans="2:25">
      <c r="B34" s="168">
        <v>0.624999999999998</v>
      </c>
      <c r="C34" s="189">
        <v>0.66666666666666896</v>
      </c>
      <c r="D34" s="168">
        <f t="shared" si="4"/>
        <v>0.749999999999998</v>
      </c>
      <c r="E34" s="191">
        <f t="shared" si="5"/>
        <v>0.79166666666666896</v>
      </c>
      <c r="F34" s="195">
        <f>COUNTIFS(Торговля!$X$7:$X$777,"&gt;"&amp;$B34,Торговля!$X$7:$X$777,"&lt;="&amp;$C34)</f>
        <v>6</v>
      </c>
      <c r="G34" s="169">
        <f>COUNTIFS(Торговля!$X$7:$X$777,"&gt;"&amp;$B34,Торговля!$X$7:$X$777,"&lt;="&amp;$C34,Торговля!$M$7:$M$777,"&gt;"&amp;0)</f>
        <v>4</v>
      </c>
      <c r="H34" s="170">
        <f t="shared" si="2"/>
        <v>0.66666666666666663</v>
      </c>
      <c r="I34" s="171">
        <f>COUNTIFS(Торговля!$X$7:$X$777,"&gt;"&amp;$B34,Торговля!$X$7:$X$777,"&lt;="&amp;$C34,Торговля!$M$7:$M$777,"&lt;"&amp;0)</f>
        <v>2</v>
      </c>
      <c r="J34" s="172">
        <f t="shared" si="3"/>
        <v>0.33333333333333331</v>
      </c>
      <c r="K34" s="173">
        <f>IFERROR(SUMIFS(Торговля!$K$7:$K$777,Торговля!$X$7:$X$777,"&gt;"&amp;$B34,Торговля!$X$7:$X$777,"&lt;="&amp;$C34),"")</f>
        <v>2</v>
      </c>
      <c r="L34" s="148">
        <f>IFERROR(SUMIFS(Торговля!$M$7:$M$777,Торговля!$X$7:$X$777,"&gt;"&amp;$B34,Торговля!$X$7:$X$777,"&lt;="&amp;$C34),"")</f>
        <v>77.8</v>
      </c>
      <c r="M34" s="145">
        <f>IF(Торговля!$P$2=0,0,IF(Торговля!$S$4&lt;0,$L34/Торговля!$P$2,$L34/(Торговля!$P$2+Торговля!$S$4)))</f>
        <v>0.13876502693254378</v>
      </c>
      <c r="N34" s="19"/>
      <c r="P34" s="22"/>
      <c r="Q34" s="19"/>
      <c r="S34" s="22"/>
      <c r="T34" s="19"/>
      <c r="W34" s="19"/>
    </row>
    <row r="35" spans="2:25">
      <c r="B35" s="168">
        <v>0.66666666666666496</v>
      </c>
      <c r="C35" s="189">
        <v>0.70833333333333603</v>
      </c>
      <c r="D35" s="168">
        <f t="shared" si="4"/>
        <v>0.79166666666666496</v>
      </c>
      <c r="E35" s="191">
        <f t="shared" si="5"/>
        <v>0.83333333333333603</v>
      </c>
      <c r="F35" s="195">
        <f>COUNTIFS(Торговля!$X$7:$X$777,"&gt;"&amp;$B35,Торговля!$X$7:$X$777,"&lt;="&amp;$C35)</f>
        <v>0</v>
      </c>
      <c r="G35" s="169">
        <f>COUNTIFS(Торговля!$X$7:$X$777,"&gt;"&amp;$B35,Торговля!$X$7:$X$777,"&lt;="&amp;$C35,Торговля!$M$7:$M$777,"&gt;"&amp;0)</f>
        <v>0</v>
      </c>
      <c r="H35" s="170" t="str">
        <f t="shared" si="2"/>
        <v/>
      </c>
      <c r="I35" s="171">
        <f>COUNTIFS(Торговля!$X$7:$X$777,"&gt;"&amp;$B35,Торговля!$X$7:$X$777,"&lt;="&amp;$C35,Торговля!$M$7:$M$777,"&lt;"&amp;0)</f>
        <v>0</v>
      </c>
      <c r="J35" s="172" t="str">
        <f t="shared" si="3"/>
        <v/>
      </c>
      <c r="K35" s="173">
        <f>IFERROR(SUMIFS(Торговля!$K$7:$K$777,Торговля!$X$7:$X$777,"&gt;"&amp;$B35,Торговля!$X$7:$X$777,"&lt;="&amp;$C35),"")</f>
        <v>0</v>
      </c>
      <c r="L35" s="148">
        <f>IFERROR(SUMIFS(Торговля!$M$7:$M$777,Торговля!$X$7:$X$777,"&gt;"&amp;$B35,Торговля!$X$7:$X$777,"&lt;="&amp;$C35),"")</f>
        <v>0</v>
      </c>
      <c r="M35" s="145">
        <f>IF(Торговля!$P$2=0,0,IF(Торговля!$S$4&lt;0,$L35/Торговля!$P$2,$L35/(Торговля!$P$2+Торговля!$S$4)))</f>
        <v>0</v>
      </c>
      <c r="N35" s="19"/>
      <c r="P35" s="22"/>
      <c r="Q35" s="19"/>
      <c r="S35" s="22"/>
      <c r="T35" s="19"/>
      <c r="W35" s="19"/>
    </row>
    <row r="36" spans="2:25">
      <c r="B36" s="168">
        <v>0.70833333333333204</v>
      </c>
      <c r="C36" s="189">
        <v>0.750000000000003</v>
      </c>
      <c r="D36" s="168">
        <f t="shared" si="4"/>
        <v>0.83333333333333204</v>
      </c>
      <c r="E36" s="191">
        <f t="shared" si="5"/>
        <v>0.875000000000003</v>
      </c>
      <c r="F36" s="195">
        <f>COUNTIFS(Торговля!$X$7:$X$777,"&gt;"&amp;$B36,Торговля!$X$7:$X$777,"&lt;="&amp;$C36)</f>
        <v>0</v>
      </c>
      <c r="G36" s="169">
        <f>COUNTIFS(Торговля!$X$7:$X$777,"&gt;"&amp;$B36,Торговля!$X$7:$X$777,"&lt;="&amp;$C36,Торговля!$M$7:$M$777,"&gt;"&amp;0)</f>
        <v>0</v>
      </c>
      <c r="H36" s="170" t="str">
        <f t="shared" si="2"/>
        <v/>
      </c>
      <c r="I36" s="171">
        <f>COUNTIFS(Торговля!$X$7:$X$777,"&gt;"&amp;$B36,Торговля!$X$7:$X$777,"&lt;="&amp;$C36,Торговля!$M$7:$M$777,"&lt;"&amp;0)</f>
        <v>0</v>
      </c>
      <c r="J36" s="172" t="str">
        <f t="shared" si="3"/>
        <v/>
      </c>
      <c r="K36" s="173">
        <f>IFERROR(SUMIFS(Торговля!$K$7:$K$777,Торговля!$X$7:$X$777,"&gt;"&amp;$B36,Торговля!$X$7:$X$777,"&lt;="&amp;$C36),"")</f>
        <v>0</v>
      </c>
      <c r="L36" s="148">
        <f>IFERROR(SUMIFS(Торговля!$M$7:$M$777,Торговля!$X$7:$X$777,"&gt;"&amp;$B36,Торговля!$X$7:$X$777,"&lt;="&amp;$C36),"")</f>
        <v>0</v>
      </c>
      <c r="M36" s="145">
        <f>IF(Торговля!$P$2=0,0,IF(Торговля!$S$4&lt;0,$L36/Торговля!$P$2,$L36/(Торговля!$P$2+Торговля!$S$4)))</f>
        <v>0</v>
      </c>
      <c r="N36" s="19"/>
      <c r="P36" s="22"/>
      <c r="Q36" s="19"/>
      <c r="S36" s="22"/>
      <c r="T36" s="19"/>
      <c r="W36" s="19"/>
    </row>
    <row r="37" spans="2:25">
      <c r="B37" s="168">
        <v>0.749999999999998</v>
      </c>
      <c r="C37" s="189">
        <v>0.79166666666666996</v>
      </c>
      <c r="D37" s="168">
        <f t="shared" si="4"/>
        <v>0.874999999999998</v>
      </c>
      <c r="E37" s="191">
        <f t="shared" si="5"/>
        <v>0.91666666666666996</v>
      </c>
      <c r="F37" s="195">
        <f>COUNTIFS(Торговля!$X$7:$X$777,"&gt;"&amp;$B37,Торговля!$X$7:$X$777,"&lt;="&amp;$C37)</f>
        <v>0</v>
      </c>
      <c r="G37" s="169">
        <f>COUNTIFS(Торговля!$X$7:$X$777,"&gt;"&amp;$B37,Торговля!$X$7:$X$777,"&lt;="&amp;$C37,Торговля!$M$7:$M$777,"&gt;"&amp;0)</f>
        <v>0</v>
      </c>
      <c r="H37" s="170" t="str">
        <f t="shared" si="2"/>
        <v/>
      </c>
      <c r="I37" s="171">
        <f>COUNTIFS(Торговля!$X$7:$X$777,"&gt;"&amp;$B37,Торговля!$X$7:$X$777,"&lt;="&amp;$C37,Торговля!$M$7:$M$777,"&lt;"&amp;0)</f>
        <v>0</v>
      </c>
      <c r="J37" s="172" t="str">
        <f t="shared" si="3"/>
        <v/>
      </c>
      <c r="K37" s="173">
        <f>IFERROR(SUMIFS(Торговля!$K$7:$K$777,Торговля!$X$7:$X$777,"&gt;"&amp;$B37,Торговля!$X$7:$X$777,"&lt;="&amp;$C37),"")</f>
        <v>0</v>
      </c>
      <c r="L37" s="148">
        <f>IFERROR(SUMIFS(Торговля!$M$7:$M$777,Торговля!$X$7:$X$777,"&gt;"&amp;$B37,Торговля!$X$7:$X$777,"&lt;="&amp;$C37),"")</f>
        <v>0</v>
      </c>
      <c r="M37" s="145">
        <f>IF(Торговля!$P$2=0,0,IF(Торговля!$S$4&lt;0,$L37/Торговля!$P$2,$L37/(Торговля!$P$2+Торговля!$S$4)))</f>
        <v>0</v>
      </c>
      <c r="N37" s="19"/>
      <c r="P37" s="22"/>
      <c r="Q37" s="19"/>
      <c r="S37" s="22"/>
      <c r="T37" s="19"/>
      <c r="W37" s="19"/>
    </row>
    <row r="38" spans="2:25">
      <c r="B38" s="168">
        <v>0.79166666666666496</v>
      </c>
      <c r="C38" s="189">
        <v>0.83333333333333703</v>
      </c>
      <c r="D38" s="168">
        <f t="shared" si="4"/>
        <v>0.91666666666666496</v>
      </c>
      <c r="E38" s="191">
        <f t="shared" si="5"/>
        <v>0.95833333333333703</v>
      </c>
      <c r="F38" s="195">
        <f>COUNTIFS(Торговля!$X$7:$X$777,"&gt;"&amp;$B38,Торговля!$X$7:$X$777,"&lt;="&amp;$C38)</f>
        <v>0</v>
      </c>
      <c r="G38" s="169">
        <f>COUNTIFS(Торговля!$X$7:$X$777,"&gt;"&amp;$B38,Торговля!$X$7:$X$777,"&lt;="&amp;$C38,Торговля!$M$7:$M$777,"&gt;"&amp;0)</f>
        <v>0</v>
      </c>
      <c r="H38" s="170" t="str">
        <f t="shared" si="2"/>
        <v/>
      </c>
      <c r="I38" s="171">
        <f>COUNTIFS(Торговля!$X$7:$X$777,"&gt;"&amp;$B38,Торговля!$X$7:$X$777,"&lt;="&amp;$C38,Торговля!$M$7:$M$777,"&lt;"&amp;0)</f>
        <v>0</v>
      </c>
      <c r="J38" s="172" t="str">
        <f t="shared" si="3"/>
        <v/>
      </c>
      <c r="K38" s="173">
        <f>IFERROR(SUMIFS(Торговля!$K$7:$K$777,Торговля!$X$7:$X$777,"&gt;"&amp;$B38,Торговля!$X$7:$X$777,"&lt;="&amp;$C38),"")</f>
        <v>0</v>
      </c>
      <c r="L38" s="148">
        <f>IFERROR(SUMIFS(Торговля!$M$7:$M$777,Торговля!$X$7:$X$777,"&gt;"&amp;$B38,Торговля!$X$7:$X$777,"&lt;="&amp;$C38),"")</f>
        <v>0</v>
      </c>
      <c r="M38" s="145">
        <f>IF(Торговля!$P$2=0,0,IF(Торговля!$S$4&lt;0,$L38/Торговля!$P$2,$L38/(Торговля!$P$2+Торговля!$S$4)))</f>
        <v>0</v>
      </c>
      <c r="N38" s="19"/>
      <c r="P38" s="22"/>
      <c r="Q38" s="19"/>
      <c r="S38" s="22"/>
      <c r="T38" s="19"/>
      <c r="W38" s="19"/>
    </row>
    <row r="39" spans="2:25">
      <c r="B39" s="168">
        <v>0.83333333333333204</v>
      </c>
      <c r="C39" s="189">
        <v>0.875000000000004</v>
      </c>
      <c r="D39" s="168">
        <f t="shared" si="4"/>
        <v>0.95833333333333204</v>
      </c>
      <c r="E39" s="191">
        <f t="shared" si="5"/>
        <v>1.000000000000004</v>
      </c>
      <c r="F39" s="195">
        <f>COUNTIFS(Торговля!$X$7:$X$777,"&gt;"&amp;$B39,Торговля!$X$7:$X$777,"&lt;="&amp;$C39)</f>
        <v>2</v>
      </c>
      <c r="G39" s="169">
        <f>COUNTIFS(Торговля!$X$7:$X$777,"&gt;"&amp;$B39,Торговля!$X$7:$X$777,"&lt;="&amp;$C39,Торговля!$M$7:$M$777,"&gt;"&amp;0)</f>
        <v>1</v>
      </c>
      <c r="H39" s="170">
        <f t="shared" si="2"/>
        <v>0.5</v>
      </c>
      <c r="I39" s="171">
        <f>COUNTIFS(Торговля!$X$7:$X$777,"&gt;"&amp;$B39,Торговля!$X$7:$X$777,"&lt;="&amp;$C39,Торговля!$M$7:$M$777,"&lt;"&amp;0)</f>
        <v>1</v>
      </c>
      <c r="J39" s="172">
        <f t="shared" si="3"/>
        <v>0.5</v>
      </c>
      <c r="K39" s="173">
        <f>IFERROR(SUMIFS(Торговля!$K$7:$K$777,Торговля!$X$7:$X$777,"&gt;"&amp;$B39,Торговля!$X$7:$X$777,"&lt;="&amp;$C39),"")</f>
        <v>0.5</v>
      </c>
      <c r="L39" s="148">
        <f>IFERROR(SUMIFS(Торговля!$M$7:$M$777,Торговля!$X$7:$X$777,"&gt;"&amp;$B39,Торговля!$X$7:$X$777,"&lt;="&amp;$C39),"")</f>
        <v>1.0199999999999998</v>
      </c>
      <c r="M39" s="145">
        <f>IF(Торговля!$P$2=0,0,IF(Торговля!$S$4&lt;0,$L39/Торговля!$P$2,$L39/(Торговля!$P$2+Торговля!$S$4)))</f>
        <v>1.8192844147968464E-3</v>
      </c>
      <c r="N39" s="19"/>
      <c r="P39" s="22"/>
      <c r="Q39" s="19"/>
      <c r="S39" s="22"/>
      <c r="T39" s="19"/>
      <c r="W39" s="19"/>
    </row>
    <row r="40" spans="2:25">
      <c r="B40" s="168">
        <v>0.874999999999998</v>
      </c>
      <c r="C40" s="189">
        <v>0.91666666666667096</v>
      </c>
      <c r="D40" s="168">
        <f t="shared" si="4"/>
        <v>0.999999999999998</v>
      </c>
      <c r="E40" s="191">
        <f t="shared" si="5"/>
        <v>1.041666666666671</v>
      </c>
      <c r="F40" s="195">
        <f>COUNTIFS(Торговля!$X$7:$X$777,"&gt;"&amp;$B40,Торговля!$X$7:$X$777,"&lt;="&amp;$C40)</f>
        <v>0</v>
      </c>
      <c r="G40" s="169">
        <f>COUNTIFS(Торговля!$X$7:$X$777,"&gt;"&amp;$B40,Торговля!$X$7:$X$777,"&lt;="&amp;$C40,Торговля!$M$7:$M$777,"&gt;"&amp;0)</f>
        <v>0</v>
      </c>
      <c r="H40" s="170" t="str">
        <f t="shared" si="2"/>
        <v/>
      </c>
      <c r="I40" s="171">
        <f>COUNTIFS(Торговля!$X$7:$X$777,"&gt;"&amp;$B40,Торговля!$X$7:$X$777,"&lt;="&amp;$C40,Торговля!$M$7:$M$777,"&lt;"&amp;0)</f>
        <v>0</v>
      </c>
      <c r="J40" s="172" t="str">
        <f t="shared" si="3"/>
        <v/>
      </c>
      <c r="K40" s="173">
        <f>IFERROR(SUMIFS(Торговля!$K$7:$K$777,Торговля!$X$7:$X$777,"&gt;"&amp;$B40,Торговля!$X$7:$X$777,"&lt;="&amp;$C40),"")</f>
        <v>0</v>
      </c>
      <c r="L40" s="148">
        <f>IFERROR(SUMIFS(Торговля!$M$7:$M$777,Торговля!$X$7:$X$777,"&gt;"&amp;$B40,Торговля!$X$7:$X$777,"&lt;="&amp;$C40),"")</f>
        <v>0</v>
      </c>
      <c r="M40" s="145">
        <f>IF(Торговля!$P$2=0,0,IF(Торговля!$S$4&lt;0,$L40/Торговля!$P$2,$L40/(Торговля!$P$2+Торговля!$S$4)))</f>
        <v>0</v>
      </c>
      <c r="N40" s="19"/>
      <c r="P40" s="22"/>
      <c r="Q40" s="19"/>
      <c r="S40" s="22"/>
      <c r="T40" s="19"/>
      <c r="W40" s="19"/>
    </row>
    <row r="41" spans="2:25">
      <c r="B41" s="168">
        <v>0.91666666666666496</v>
      </c>
      <c r="C41" s="189">
        <v>0.95833333333333803</v>
      </c>
      <c r="D41" s="168">
        <f t="shared" si="4"/>
        <v>1.041666666666665</v>
      </c>
      <c r="E41" s="191">
        <f t="shared" si="5"/>
        <v>1.0833333333333379</v>
      </c>
      <c r="F41" s="195">
        <f>COUNTIFS(Торговля!$X$7:$X$777,"&gt;"&amp;$B41,Торговля!$X$7:$X$777,"&lt;="&amp;$C41)</f>
        <v>0</v>
      </c>
      <c r="G41" s="169">
        <f>COUNTIFS(Торговля!$X$7:$X$777,"&gt;"&amp;$B41,Торговля!$X$7:$X$777,"&lt;="&amp;$C41,Торговля!$M$7:$M$777,"&gt;"&amp;0)</f>
        <v>0</v>
      </c>
      <c r="H41" s="170" t="str">
        <f t="shared" si="2"/>
        <v/>
      </c>
      <c r="I41" s="171">
        <f>COUNTIFS(Торговля!$X$7:$X$777,"&gt;"&amp;$B41,Торговля!$X$7:$X$777,"&lt;="&amp;$C41,Торговля!$M$7:$M$777,"&lt;"&amp;0)</f>
        <v>0</v>
      </c>
      <c r="J41" s="172" t="str">
        <f t="shared" si="3"/>
        <v/>
      </c>
      <c r="K41" s="173">
        <f>IFERROR(SUMIFS(Торговля!$K$7:$K$777,Торговля!$X$7:$X$777,"&gt;"&amp;$B41,Торговля!$X$7:$X$777,"&lt;="&amp;$C41),"")</f>
        <v>0</v>
      </c>
      <c r="L41" s="148">
        <f>IFERROR(SUMIFS(Торговля!$M$7:$M$777,Торговля!$X$7:$X$777,"&gt;"&amp;$B41,Торговля!$X$7:$X$777,"&lt;="&amp;$C41),"")</f>
        <v>0</v>
      </c>
      <c r="M41" s="145">
        <f>IF(Торговля!$P$2=0,0,IF(Торговля!$S$4&lt;0,$L41/Торговля!$P$2,$L41/(Торговля!$P$2+Торговля!$S$4)))</f>
        <v>0</v>
      </c>
      <c r="N41" s="19"/>
      <c r="P41" s="22"/>
      <c r="Q41" s="19"/>
      <c r="S41" s="22"/>
      <c r="T41" s="19"/>
      <c r="W41" s="19"/>
    </row>
    <row r="42" spans="2:25" ht="13.5" thickBot="1">
      <c r="B42" s="174">
        <v>0.95833333333333204</v>
      </c>
      <c r="C42" s="190">
        <v>0.999999999999998</v>
      </c>
      <c r="D42" s="174">
        <f t="shared" si="4"/>
        <v>1.0833333333333321</v>
      </c>
      <c r="E42" s="192">
        <f t="shared" si="5"/>
        <v>1.124999999999998</v>
      </c>
      <c r="F42" s="196">
        <f>COUNTIFS(Торговля!$X$7:$X$777,"&gt;"&amp;$B42,Торговля!$X$7:$X$777,"&lt;="&amp;$C42)</f>
        <v>0</v>
      </c>
      <c r="G42" s="175">
        <f>COUNTIFS(Торговля!$X$7:$X$777,"&gt;"&amp;$B42,Торговля!$X$7:$X$777,"&lt;="&amp;$C42,Торговля!$M$7:$M$777,"&gt;"&amp;0)</f>
        <v>0</v>
      </c>
      <c r="H42" s="176" t="str">
        <f t="shared" si="2"/>
        <v/>
      </c>
      <c r="I42" s="177">
        <f>COUNTIFS(Торговля!$X$7:$X$777,"&gt;"&amp;$B42,Торговля!$X$7:$X$777,"&lt;="&amp;$C42,Торговля!$M$7:$M$777,"&lt;"&amp;0)</f>
        <v>0</v>
      </c>
      <c r="J42" s="178" t="str">
        <f t="shared" si="3"/>
        <v/>
      </c>
      <c r="K42" s="179">
        <f>IFERROR(SUMIFS(Торговля!$K$7:$K$777,Торговля!$X$7:$X$777,"&gt;"&amp;$B42,Торговля!$X$7:$X$777,"&lt;="&amp;$C42),"")</f>
        <v>0</v>
      </c>
      <c r="L42" s="180">
        <f>IFERROR(SUMIFS(Торговля!$M$7:$M$777,Торговля!$X$7:$X$777,"&gt;"&amp;$B42,Торговля!$X$7:$X$777,"&lt;="&amp;$C42),"")</f>
        <v>0</v>
      </c>
      <c r="M42" s="154">
        <f>IF(Торговля!$P$2=0,0,IF(Торговля!$S$4&lt;0,$L42/Торговля!$P$2,$L42/(Торговля!$P$2+Торговля!$S$4)))</f>
        <v>0</v>
      </c>
      <c r="N42" s="19"/>
      <c r="P42" s="22"/>
      <c r="Q42" s="19"/>
      <c r="S42" s="22"/>
      <c r="T42" s="19"/>
      <c r="W42" s="19"/>
    </row>
    <row r="43" spans="2:25" ht="13.5" thickBot="1">
      <c r="B43" s="197"/>
      <c r="C43" s="197"/>
      <c r="D43" s="197"/>
      <c r="E43" s="193" t="s">
        <v>137</v>
      </c>
      <c r="F43" s="194">
        <f>SUM($F$20:$F$42)</f>
        <v>17</v>
      </c>
      <c r="G43" s="181">
        <f>SUM($G$20:$G$42)</f>
        <v>10</v>
      </c>
      <c r="H43" s="182">
        <f t="shared" si="2"/>
        <v>0.58823529411764708</v>
      </c>
      <c r="I43" s="183">
        <f>SUM($I20:$I$42)</f>
        <v>7</v>
      </c>
      <c r="J43" s="184">
        <f t="shared" si="3"/>
        <v>0.41176470588235292</v>
      </c>
      <c r="K43" s="185">
        <f>SUM($K$20:$K$42)</f>
        <v>1</v>
      </c>
      <c r="L43" s="186">
        <f>SUM($L$20:$L$42)</f>
        <v>64.66</v>
      </c>
      <c r="M43" s="166">
        <f>IF(Торговля!$P$2=0,0,IF(Торговля!$S$4&lt;0,$L43/Торговля!$P$2,$L43/(Торговля!$P$2+Торговля!$S$4)))</f>
        <v>0.11532836300074911</v>
      </c>
      <c r="N43" s="19"/>
      <c r="P43" s="22"/>
      <c r="Q43" s="19"/>
      <c r="S43" s="22"/>
      <c r="T43" s="19"/>
      <c r="W43" s="19"/>
    </row>
    <row r="44" spans="2:25">
      <c r="O44" s="22"/>
      <c r="P44" s="22"/>
      <c r="U44" s="22"/>
      <c r="X44" s="19"/>
      <c r="Y44" s="19"/>
    </row>
  </sheetData>
  <sheetProtection algorithmName="SHA-512" hashValue="owS4ayYtEqRE1OAhiP+NZldnhJHVjP07PnulA1rEeHfspZeJPTFS97JbZOcUx3Llg5bjhgi1IZRx/QMHTkFVBg==" saltValue="rESM3SxhTbLO4qSsKtAFPw==" spinCount="100000" sheet="1" formatColumns="0" formatRows="0"/>
  <mergeCells count="24">
    <mergeCell ref="K18:M18"/>
    <mergeCell ref="I5:K5"/>
    <mergeCell ref="D18:E18"/>
    <mergeCell ref="I18:J18"/>
    <mergeCell ref="B2:Q2"/>
    <mergeCell ref="B3:Q3"/>
    <mergeCell ref="L5:N5"/>
    <mergeCell ref="O5:Q5"/>
    <mergeCell ref="B5:C6"/>
    <mergeCell ref="D5:D6"/>
    <mergeCell ref="G5:H5"/>
    <mergeCell ref="E5:F5"/>
    <mergeCell ref="B11:C11"/>
    <mergeCell ref="B7:C7"/>
    <mergeCell ref="B8:C8"/>
    <mergeCell ref="B9:C9"/>
    <mergeCell ref="G18:H18"/>
    <mergeCell ref="B18:C18"/>
    <mergeCell ref="F18:F19"/>
    <mergeCell ref="B10:C10"/>
    <mergeCell ref="B12:C12"/>
    <mergeCell ref="B17:C17"/>
    <mergeCell ref="D17:E17"/>
    <mergeCell ref="B15:D1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C76653-CABD-479E-B8B3-E3BA5A2FE9BA}">
  <sheetPr codeName="Лист5"/>
  <dimension ref="AC1:AE1"/>
  <sheetViews>
    <sheetView workbookViewId="0">
      <selection activeCell="AF1" sqref="AF1:AP1048576"/>
    </sheetView>
  </sheetViews>
  <sheetFormatPr defaultRowHeight="12.75"/>
  <cols>
    <col min="29" max="31" width="9.140625" style="1"/>
  </cols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19F3D-2051-43C6-AD99-538F8DD7F3D7}">
  <sheetPr codeName="Лист6"/>
  <dimension ref="A1"/>
  <sheetViews>
    <sheetView workbookViewId="0">
      <selection activeCell="AF1" sqref="AF1:AP1048576"/>
    </sheetView>
  </sheetViews>
  <sheetFormatPr defaultRowHeight="12.75"/>
  <cols>
    <col min="1" max="16384" width="9.140625" style="1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Торговля</vt:lpstr>
      <vt:lpstr>Лист для импорта</vt:lpstr>
      <vt:lpstr>Статистика</vt:lpstr>
      <vt:lpstr>По_дням</vt:lpstr>
      <vt:lpstr>По_Дням_недели_Часам</vt:lpstr>
      <vt:lpstr>Баланс по дням</vt:lpstr>
      <vt:lpstr>Баланс по сделкам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Pavel</cp:lastModifiedBy>
  <dcterms:created xsi:type="dcterms:W3CDTF">2019-09-17T12:40:50Z</dcterms:created>
  <dcterms:modified xsi:type="dcterms:W3CDTF">2020-07-01T17:23:32Z</dcterms:modified>
</cp:coreProperties>
</file>